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ylor0-my.sharepoint.com/personal/steve_rich_baylor_edu/Documents/Documents/Teaching/2024 Fall/Notes and PLNs/"/>
    </mc:Choice>
  </mc:AlternateContent>
  <xr:revisionPtr revIDLastSave="2" documentId="13_ncr:4000b_{0B171B8F-421D-4D53-95BA-3E75022BC8E1}" xr6:coauthVersionLast="47" xr6:coauthVersionMax="47" xr10:uidLastSave="{FB6BC0EC-C8B2-4442-B163-B8B7B1F1DD86}"/>
  <bookViews>
    <workbookView xWindow="-120" yWindow="-120" windowWidth="29040" windowHeight="15840" xr2:uid="{00000000-000D-0000-FFFF-FFFF00000000}"/>
  </bookViews>
  <sheets>
    <sheet name="Payoff on Call" sheetId="1" r:id="rId1"/>
    <sheet name="Payoff on Put" sheetId="5" r:id="rId2"/>
    <sheet name="Profit on Call" sheetId="6" r:id="rId3"/>
    <sheet name="Profit on Put" sheetId="7" r:id="rId4"/>
    <sheet name="Return on Options" sheetId="8" r:id="rId5"/>
    <sheet name="Combinations" sheetId="2" r:id="rId6"/>
    <sheet name="Stock as a Call" sheetId="3" r:id="rId7"/>
    <sheet name="Bonds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9" l="1"/>
  <c r="A33" i="9" s="1"/>
  <c r="C31" i="9"/>
  <c r="B37" i="9"/>
  <c r="B36" i="9"/>
  <c r="B35" i="9"/>
  <c r="B34" i="9"/>
  <c r="B33" i="9"/>
  <c r="B32" i="9"/>
  <c r="B31" i="9"/>
  <c r="D31" i="9"/>
  <c r="A5" i="9"/>
  <c r="A6" i="9" s="1"/>
  <c r="B6" i="9" s="1"/>
  <c r="B4" i="9"/>
  <c r="C4" i="9" s="1"/>
  <c r="D4" i="9" s="1"/>
  <c r="A5" i="3"/>
  <c r="A6" i="3" s="1"/>
  <c r="B5" i="3"/>
  <c r="B4" i="3"/>
  <c r="D3" i="6"/>
  <c r="D4" i="6" s="1"/>
  <c r="C3" i="6"/>
  <c r="C4" i="6" s="1"/>
  <c r="B3" i="6"/>
  <c r="B4" i="6" s="1"/>
  <c r="B36" i="6" s="1"/>
  <c r="D2" i="7"/>
  <c r="D34" i="7" s="1"/>
  <c r="C2" i="7"/>
  <c r="B2" i="7"/>
  <c r="A84" i="2"/>
  <c r="A85" i="2" s="1"/>
  <c r="C83" i="2"/>
  <c r="B89" i="2"/>
  <c r="B88" i="2"/>
  <c r="B87" i="2"/>
  <c r="B86" i="2"/>
  <c r="B85" i="2"/>
  <c r="B84" i="2"/>
  <c r="B83" i="2"/>
  <c r="D83" i="2"/>
  <c r="A65" i="2"/>
  <c r="A66" i="2" s="1"/>
  <c r="C64" i="2"/>
  <c r="B64" i="2"/>
  <c r="D64" i="2" s="1"/>
  <c r="A46" i="2"/>
  <c r="C46" i="2" s="1"/>
  <c r="A47" i="2"/>
  <c r="C47" i="2" s="1"/>
  <c r="A48" i="2"/>
  <c r="A49" i="2" s="1"/>
  <c r="B46" i="2"/>
  <c r="D46" i="2"/>
  <c r="B45" i="2"/>
  <c r="C45" i="2"/>
  <c r="E45" i="2" s="1"/>
  <c r="D45" i="2"/>
  <c r="A27" i="2"/>
  <c r="A28" i="2" s="1"/>
  <c r="B27" i="2"/>
  <c r="C26" i="2"/>
  <c r="B26" i="2"/>
  <c r="D26" i="2" s="1"/>
  <c r="A7" i="2"/>
  <c r="A8" i="2" s="1"/>
  <c r="C6" i="2"/>
  <c r="B6" i="2"/>
  <c r="D6" i="2"/>
  <c r="A37" i="8"/>
  <c r="A38" i="8" s="1"/>
  <c r="B37" i="8"/>
  <c r="D36" i="8"/>
  <c r="C36" i="8"/>
  <c r="B36" i="8"/>
  <c r="D35" i="8"/>
  <c r="A10" i="8"/>
  <c r="A11" i="8" s="1"/>
  <c r="D10" i="8"/>
  <c r="C10" i="8"/>
  <c r="B10" i="8"/>
  <c r="D9" i="8"/>
  <c r="C9" i="8"/>
  <c r="B9" i="8"/>
  <c r="D8" i="8"/>
  <c r="A35" i="7"/>
  <c r="D35" i="7" s="1"/>
  <c r="A36" i="7"/>
  <c r="A37" i="7" s="1"/>
  <c r="C36" i="7"/>
  <c r="B35" i="7"/>
  <c r="C34" i="7"/>
  <c r="B34" i="7"/>
  <c r="C33" i="7"/>
  <c r="D33" i="7"/>
  <c r="A10" i="7"/>
  <c r="D9" i="7"/>
  <c r="C9" i="7"/>
  <c r="B9" i="7"/>
  <c r="C8" i="7"/>
  <c r="D8" i="7" s="1"/>
  <c r="A37" i="6"/>
  <c r="B37" i="6" s="1"/>
  <c r="A38" i="6"/>
  <c r="C37" i="6"/>
  <c r="C36" i="6"/>
  <c r="D35" i="6"/>
  <c r="A12" i="6"/>
  <c r="A13" i="6"/>
  <c r="D11" i="6"/>
  <c r="C12" i="6"/>
  <c r="C11" i="6"/>
  <c r="B11" i="6"/>
  <c r="D10" i="6"/>
  <c r="A5" i="1"/>
  <c r="A6" i="1" s="1"/>
  <c r="B4" i="1"/>
  <c r="C4" i="1" s="1"/>
  <c r="A5" i="5"/>
  <c r="A6" i="5"/>
  <c r="B5" i="5"/>
  <c r="C5" i="5" s="1"/>
  <c r="B4" i="5"/>
  <c r="C4" i="5" s="1"/>
  <c r="D13" i="6"/>
  <c r="A7" i="5"/>
  <c r="A8" i="5" s="1"/>
  <c r="A9" i="5" s="1"/>
  <c r="B9" i="5" s="1"/>
  <c r="C9" i="5" s="1"/>
  <c r="B6" i="5"/>
  <c r="C6" i="5" s="1"/>
  <c r="A11" i="7"/>
  <c r="D10" i="7"/>
  <c r="B10" i="7"/>
  <c r="C48" i="2"/>
  <c r="E48" i="2" s="1"/>
  <c r="B48" i="2"/>
  <c r="D48" i="2"/>
  <c r="A7" i="9"/>
  <c r="D37" i="7"/>
  <c r="B12" i="6"/>
  <c r="D12" i="6"/>
  <c r="C10" i="7"/>
  <c r="D36" i="7"/>
  <c r="B11" i="8"/>
  <c r="B38" i="8"/>
  <c r="B7" i="2"/>
  <c r="C7" i="2"/>
  <c r="D47" i="2"/>
  <c r="B47" i="2"/>
  <c r="E47" i="2" s="1"/>
  <c r="C65" i="2"/>
  <c r="B5" i="9"/>
  <c r="C5" i="9"/>
  <c r="D5" i="9" s="1"/>
  <c r="C6" i="9"/>
  <c r="A50" i="2"/>
  <c r="B49" i="2"/>
  <c r="C11" i="7"/>
  <c r="B11" i="7"/>
  <c r="B7" i="5"/>
  <c r="C7" i="5" s="1"/>
  <c r="D7" i="2"/>
  <c r="D50" i="2"/>
  <c r="B8" i="5"/>
  <c r="C8" i="5"/>
  <c r="A10" i="5"/>
  <c r="A11" i="5" s="1"/>
  <c r="B10" i="5"/>
  <c r="C10" i="5"/>
  <c r="A12" i="5"/>
  <c r="B12" i="5" s="1"/>
  <c r="C12" i="5" s="1"/>
  <c r="B11" i="5"/>
  <c r="C11" i="5" s="1"/>
  <c r="A13" i="5"/>
  <c r="A14" i="5" s="1"/>
  <c r="B14" i="5" s="1"/>
  <c r="C14" i="5" s="1"/>
  <c r="C66" i="2" l="1"/>
  <c r="B66" i="2"/>
  <c r="A67" i="2"/>
  <c r="D36" i="6"/>
  <c r="D37" i="6"/>
  <c r="D32" i="9"/>
  <c r="A39" i="6"/>
  <c r="B38" i="6"/>
  <c r="C38" i="6"/>
  <c r="D38" i="6"/>
  <c r="C8" i="2"/>
  <c r="B8" i="2"/>
  <c r="D8" i="2" s="1"/>
  <c r="A9" i="2"/>
  <c r="A15" i="5"/>
  <c r="A8" i="9"/>
  <c r="B7" i="9"/>
  <c r="C13" i="6"/>
  <c r="A14" i="6"/>
  <c r="B13" i="6"/>
  <c r="C50" i="2"/>
  <c r="A51" i="2"/>
  <c r="B50" i="2"/>
  <c r="B13" i="5"/>
  <c r="C13" i="5" s="1"/>
  <c r="A12" i="7"/>
  <c r="D11" i="7"/>
  <c r="B5" i="1"/>
  <c r="C5" i="1" s="1"/>
  <c r="E46" i="2"/>
  <c r="C85" i="2"/>
  <c r="D85" i="2" s="1"/>
  <c r="A86" i="2"/>
  <c r="B6" i="1"/>
  <c r="C6" i="1" s="1"/>
  <c r="A7" i="1"/>
  <c r="D49" i="2"/>
  <c r="C49" i="2"/>
  <c r="E49" i="2" s="1"/>
  <c r="B6" i="3"/>
  <c r="A7" i="3"/>
  <c r="A39" i="8"/>
  <c r="D38" i="8"/>
  <c r="C38" i="8"/>
  <c r="A29" i="2"/>
  <c r="B28" i="2"/>
  <c r="C28" i="2"/>
  <c r="D6" i="9"/>
  <c r="A38" i="7"/>
  <c r="B37" i="7"/>
  <c r="C37" i="7"/>
  <c r="D11" i="8"/>
  <c r="A12" i="8"/>
  <c r="C11" i="8"/>
  <c r="A34" i="9"/>
  <c r="C33" i="9"/>
  <c r="D33" i="9" s="1"/>
  <c r="B36" i="7"/>
  <c r="C37" i="8"/>
  <c r="C27" i="2"/>
  <c r="D27" i="2" s="1"/>
  <c r="D37" i="8"/>
  <c r="C84" i="2"/>
  <c r="D84" i="2" s="1"/>
  <c r="C35" i="7"/>
  <c r="B65" i="2"/>
  <c r="D65" i="2" s="1"/>
  <c r="C32" i="9"/>
  <c r="D51" i="2" l="1"/>
  <c r="C51" i="2"/>
  <c r="B51" i="2"/>
  <c r="E51" i="2" s="1"/>
  <c r="A8" i="1"/>
  <c r="B7" i="1"/>
  <c r="C7" i="1" s="1"/>
  <c r="C7" i="9"/>
  <c r="D7" i="9" s="1"/>
  <c r="E50" i="2"/>
  <c r="B8" i="9"/>
  <c r="A9" i="9"/>
  <c r="A40" i="6"/>
  <c r="C39" i="6"/>
  <c r="D39" i="6"/>
  <c r="B39" i="6"/>
  <c r="C9" i="2"/>
  <c r="A10" i="2"/>
  <c r="B9" i="2"/>
  <c r="A40" i="8"/>
  <c r="B39" i="8"/>
  <c r="C39" i="8"/>
  <c r="D39" i="8"/>
  <c r="A16" i="5"/>
  <c r="B15" i="5"/>
  <c r="C15" i="5" s="1"/>
  <c r="A8" i="3"/>
  <c r="B7" i="3"/>
  <c r="C86" i="2"/>
  <c r="D86" i="2" s="1"/>
  <c r="A87" i="2"/>
  <c r="C34" i="9"/>
  <c r="D34" i="9" s="1"/>
  <c r="A35" i="9"/>
  <c r="B67" i="2"/>
  <c r="D67" i="2" s="1"/>
  <c r="A68" i="2"/>
  <c r="C67" i="2"/>
  <c r="D28" i="2"/>
  <c r="D14" i="6"/>
  <c r="C14" i="6"/>
  <c r="A15" i="6"/>
  <c r="B14" i="6"/>
  <c r="D66" i="2"/>
  <c r="A39" i="7"/>
  <c r="B38" i="7"/>
  <c r="C38" i="7"/>
  <c r="D38" i="7"/>
  <c r="D12" i="8"/>
  <c r="A13" i="8"/>
  <c r="B12" i="8"/>
  <c r="C12" i="8"/>
  <c r="B29" i="2"/>
  <c r="D29" i="2" s="1"/>
  <c r="A30" i="2"/>
  <c r="C29" i="2"/>
  <c r="B12" i="7"/>
  <c r="A13" i="7"/>
  <c r="D12" i="7"/>
  <c r="C12" i="7"/>
  <c r="A31" i="2" l="1"/>
  <c r="B30" i="2"/>
  <c r="C30" i="2"/>
  <c r="A9" i="3"/>
  <c r="B8" i="3"/>
  <c r="B10" i="2"/>
  <c r="D10" i="2" s="1"/>
  <c r="A11" i="2"/>
  <c r="C10" i="2"/>
  <c r="A40" i="7"/>
  <c r="B39" i="7"/>
  <c r="C39" i="7"/>
  <c r="D39" i="7"/>
  <c r="B68" i="2"/>
  <c r="A69" i="2"/>
  <c r="C68" i="2"/>
  <c r="A9" i="1"/>
  <c r="B8" i="1"/>
  <c r="C8" i="1" s="1"/>
  <c r="B16" i="5"/>
  <c r="C16" i="5" s="1"/>
  <c r="A17" i="5"/>
  <c r="A36" i="9"/>
  <c r="C35" i="9"/>
  <c r="D35" i="9" s="1"/>
  <c r="C15" i="6"/>
  <c r="A16" i="6"/>
  <c r="B15" i="6"/>
  <c r="D15" i="6"/>
  <c r="D13" i="7"/>
  <c r="C13" i="7"/>
  <c r="B13" i="7"/>
  <c r="A14" i="7"/>
  <c r="A88" i="2"/>
  <c r="C87" i="2"/>
  <c r="D87" i="2" s="1"/>
  <c r="C40" i="6"/>
  <c r="B40" i="6"/>
  <c r="A41" i="6"/>
  <c r="D40" i="6"/>
  <c r="B13" i="8"/>
  <c r="C13" i="8"/>
  <c r="A14" i="8"/>
  <c r="D13" i="8"/>
  <c r="C40" i="8"/>
  <c r="A41" i="8"/>
  <c r="B40" i="8"/>
  <c r="D40" i="8"/>
  <c r="A10" i="9"/>
  <c r="B10" i="9" s="1"/>
  <c r="B9" i="9"/>
  <c r="D9" i="2"/>
  <c r="C8" i="9"/>
  <c r="D8" i="9" s="1"/>
  <c r="A70" i="2" l="1"/>
  <c r="C69" i="2"/>
  <c r="B69" i="2"/>
  <c r="D69" i="2" s="1"/>
  <c r="A10" i="1"/>
  <c r="B9" i="1"/>
  <c r="C9" i="1" s="1"/>
  <c r="D16" i="6"/>
  <c r="B16" i="6"/>
  <c r="C16" i="6"/>
  <c r="A17" i="6"/>
  <c r="B11" i="2"/>
  <c r="C11" i="2"/>
  <c r="A12" i="2"/>
  <c r="B14" i="7"/>
  <c r="A15" i="7"/>
  <c r="D14" i="7"/>
  <c r="C14" i="7"/>
  <c r="D68" i="2"/>
  <c r="C9" i="9"/>
  <c r="D9" i="9"/>
  <c r="A37" i="9"/>
  <c r="C37" i="9" s="1"/>
  <c r="D37" i="9" s="1"/>
  <c r="C36" i="9"/>
  <c r="D36" i="9" s="1"/>
  <c r="A10" i="3"/>
  <c r="B9" i="3"/>
  <c r="D14" i="8"/>
  <c r="A15" i="8"/>
  <c r="B14" i="8"/>
  <c r="C14" i="8"/>
  <c r="A89" i="2"/>
  <c r="C89" i="2" s="1"/>
  <c r="D89" i="2" s="1"/>
  <c r="C88" i="2"/>
  <c r="D88" i="2" s="1"/>
  <c r="C10" i="9"/>
  <c r="D10" i="9"/>
  <c r="A18" i="5"/>
  <c r="B17" i="5"/>
  <c r="C17" i="5" s="1"/>
  <c r="D30" i="2"/>
  <c r="C41" i="6"/>
  <c r="A42" i="6"/>
  <c r="B41" i="6"/>
  <c r="D41" i="6"/>
  <c r="B41" i="8"/>
  <c r="D41" i="8"/>
  <c r="C41" i="8"/>
  <c r="A42" i="8"/>
  <c r="B40" i="7"/>
  <c r="C40" i="7"/>
  <c r="A41" i="7"/>
  <c r="D40" i="7"/>
  <c r="A32" i="2"/>
  <c r="B31" i="2"/>
  <c r="D31" i="2" s="1"/>
  <c r="C31" i="2"/>
  <c r="A19" i="5" l="1"/>
  <c r="B18" i="5"/>
  <c r="C18" i="5" s="1"/>
  <c r="B10" i="3"/>
  <c r="A11" i="3"/>
  <c r="B32" i="2"/>
  <c r="C32" i="2"/>
  <c r="C15" i="7"/>
  <c r="A16" i="7"/>
  <c r="D15" i="7"/>
  <c r="B15" i="7"/>
  <c r="C42" i="6"/>
  <c r="A43" i="6"/>
  <c r="B42" i="6"/>
  <c r="D42" i="6"/>
  <c r="C12" i="2"/>
  <c r="B12" i="2"/>
  <c r="D12" i="2" s="1"/>
  <c r="A11" i="1"/>
  <c r="B10" i="1"/>
  <c r="C10" i="1" s="1"/>
  <c r="A42" i="7"/>
  <c r="D41" i="7"/>
  <c r="C41" i="7"/>
  <c r="B41" i="7"/>
  <c r="D11" i="2"/>
  <c r="B42" i="8"/>
  <c r="C42" i="8"/>
  <c r="A43" i="8"/>
  <c r="D42" i="8"/>
  <c r="D15" i="8"/>
  <c r="C15" i="8"/>
  <c r="A16" i="8"/>
  <c r="B15" i="8"/>
  <c r="A18" i="6"/>
  <c r="B17" i="6"/>
  <c r="C17" i="6"/>
  <c r="D17" i="6"/>
  <c r="B70" i="2"/>
  <c r="C70" i="2"/>
  <c r="A17" i="7" l="1"/>
  <c r="C16" i="7"/>
  <c r="D16" i="7"/>
  <c r="B16" i="7"/>
  <c r="D32" i="2"/>
  <c r="D43" i="6"/>
  <c r="A44" i="6"/>
  <c r="C43" i="6"/>
  <c r="B43" i="6"/>
  <c r="A12" i="3"/>
  <c r="B12" i="3" s="1"/>
  <c r="B11" i="3"/>
  <c r="C18" i="6"/>
  <c r="D18" i="6"/>
  <c r="B18" i="6"/>
  <c r="A19" i="6"/>
  <c r="D70" i="2"/>
  <c r="A17" i="8"/>
  <c r="D16" i="8"/>
  <c r="B16" i="8"/>
  <c r="C16" i="8"/>
  <c r="A44" i="8"/>
  <c r="D43" i="8"/>
  <c r="B43" i="8"/>
  <c r="C43" i="8"/>
  <c r="C42" i="7"/>
  <c r="A43" i="7"/>
  <c r="D42" i="7"/>
  <c r="B42" i="7"/>
  <c r="A12" i="1"/>
  <c r="B11" i="1"/>
  <c r="C11" i="1" s="1"/>
  <c r="A20" i="5"/>
  <c r="B19" i="5"/>
  <c r="C19" i="5" s="1"/>
  <c r="B20" i="5" l="1"/>
  <c r="C20" i="5" s="1"/>
  <c r="A21" i="5"/>
  <c r="A20" i="6"/>
  <c r="C19" i="6"/>
  <c r="B19" i="6"/>
  <c r="D19" i="6"/>
  <c r="A45" i="6"/>
  <c r="C44" i="6"/>
  <c r="D44" i="6"/>
  <c r="B44" i="6"/>
  <c r="C44" i="8"/>
  <c r="A45" i="8"/>
  <c r="D44" i="8"/>
  <c r="B44" i="8"/>
  <c r="B12" i="1"/>
  <c r="C12" i="1" s="1"/>
  <c r="A13" i="1"/>
  <c r="A44" i="7"/>
  <c r="B43" i="7"/>
  <c r="C43" i="7"/>
  <c r="D43" i="7"/>
  <c r="C17" i="8"/>
  <c r="A18" i="8"/>
  <c r="D17" i="8"/>
  <c r="B17" i="8"/>
  <c r="C17" i="7"/>
  <c r="B17" i="7"/>
  <c r="A18" i="7"/>
  <c r="D17" i="7"/>
  <c r="D45" i="6" l="1"/>
  <c r="C45" i="6"/>
  <c r="B45" i="6"/>
  <c r="A46" i="6"/>
  <c r="A19" i="8"/>
  <c r="D18" i="8"/>
  <c r="B18" i="8"/>
  <c r="C18" i="8"/>
  <c r="A46" i="8"/>
  <c r="D45" i="8"/>
  <c r="B45" i="8"/>
  <c r="C45" i="8"/>
  <c r="A19" i="7"/>
  <c r="C18" i="7"/>
  <c r="D18" i="7"/>
  <c r="B18" i="7"/>
  <c r="B20" i="6"/>
  <c r="A21" i="6"/>
  <c r="D20" i="6"/>
  <c r="C20" i="6"/>
  <c r="B21" i="5"/>
  <c r="C21" i="5" s="1"/>
  <c r="A22" i="5"/>
  <c r="B13" i="1"/>
  <c r="C13" i="1" s="1"/>
  <c r="A14" i="1"/>
  <c r="C44" i="7"/>
  <c r="A45" i="7"/>
  <c r="D44" i="7"/>
  <c r="B44" i="7"/>
  <c r="B22" i="5" l="1"/>
  <c r="C22" i="5" s="1"/>
  <c r="A23" i="5"/>
  <c r="B14" i="1"/>
  <c r="C14" i="1" s="1"/>
  <c r="A15" i="1"/>
  <c r="C19" i="7"/>
  <c r="A20" i="7"/>
  <c r="D19" i="7"/>
  <c r="B19" i="7"/>
  <c r="C19" i="8"/>
  <c r="A20" i="8"/>
  <c r="D19" i="8"/>
  <c r="B19" i="8"/>
  <c r="A47" i="6"/>
  <c r="C46" i="6"/>
  <c r="B46" i="6"/>
  <c r="D46" i="6"/>
  <c r="B21" i="6"/>
  <c r="C21" i="6"/>
  <c r="D21" i="6"/>
  <c r="A22" i="6"/>
  <c r="A46" i="7"/>
  <c r="D45" i="7"/>
  <c r="B45" i="7"/>
  <c r="C45" i="7"/>
  <c r="B46" i="8"/>
  <c r="C46" i="8"/>
  <c r="A47" i="8"/>
  <c r="D46" i="8"/>
  <c r="A21" i="7" l="1"/>
  <c r="C20" i="7"/>
  <c r="D20" i="7"/>
  <c r="B20" i="7"/>
  <c r="A48" i="6"/>
  <c r="C47" i="6"/>
  <c r="B47" i="6"/>
  <c r="D47" i="6"/>
  <c r="A16" i="1"/>
  <c r="B15" i="1"/>
  <c r="C15" i="1" s="1"/>
  <c r="A48" i="8"/>
  <c r="D47" i="8"/>
  <c r="B47" i="8"/>
  <c r="C47" i="8"/>
  <c r="A47" i="7"/>
  <c r="C46" i="7"/>
  <c r="D46" i="7"/>
  <c r="B46" i="7"/>
  <c r="A21" i="8"/>
  <c r="B20" i="8"/>
  <c r="C20" i="8"/>
  <c r="D20" i="8"/>
  <c r="A24" i="5"/>
  <c r="B24" i="5" s="1"/>
  <c r="C24" i="5" s="1"/>
  <c r="B23" i="5"/>
  <c r="C23" i="5" s="1"/>
  <c r="C22" i="6"/>
  <c r="A23" i="6"/>
  <c r="D22" i="6"/>
  <c r="B22" i="6"/>
  <c r="A48" i="7" l="1"/>
  <c r="D47" i="7"/>
  <c r="B47" i="7"/>
  <c r="C47" i="7"/>
  <c r="A49" i="6"/>
  <c r="C48" i="6"/>
  <c r="D48" i="6"/>
  <c r="B48" i="6"/>
  <c r="B48" i="8"/>
  <c r="C48" i="8"/>
  <c r="A49" i="8"/>
  <c r="D48" i="8"/>
  <c r="C21" i="8"/>
  <c r="A22" i="8"/>
  <c r="D21" i="8"/>
  <c r="B21" i="8"/>
  <c r="D23" i="6"/>
  <c r="B23" i="6"/>
  <c r="C23" i="6"/>
  <c r="A24" i="6"/>
  <c r="B16" i="1"/>
  <c r="C16" i="1" s="1"/>
  <c r="A17" i="1"/>
  <c r="A22" i="7"/>
  <c r="D21" i="7"/>
  <c r="C21" i="7"/>
  <c r="B21" i="7"/>
  <c r="A23" i="7" l="1"/>
  <c r="B22" i="7"/>
  <c r="C22" i="7"/>
  <c r="D22" i="7"/>
  <c r="A18" i="1"/>
  <c r="B17" i="1"/>
  <c r="C17" i="1" s="1"/>
  <c r="B22" i="8"/>
  <c r="A23" i="8"/>
  <c r="D22" i="8"/>
  <c r="C22" i="8"/>
  <c r="A50" i="6"/>
  <c r="D49" i="6"/>
  <c r="B49" i="6"/>
  <c r="C49" i="6"/>
  <c r="B24" i="6"/>
  <c r="A25" i="6"/>
  <c r="D24" i="6"/>
  <c r="C24" i="6"/>
  <c r="A50" i="8"/>
  <c r="B49" i="8"/>
  <c r="C49" i="8"/>
  <c r="D49" i="8"/>
  <c r="C48" i="7"/>
  <c r="A49" i="7"/>
  <c r="D48" i="7"/>
  <c r="B48" i="7"/>
  <c r="D49" i="7" l="1"/>
  <c r="A50" i="7"/>
  <c r="B49" i="7"/>
  <c r="C49" i="7"/>
  <c r="A19" i="1"/>
  <c r="B18" i="1"/>
  <c r="C18" i="1" s="1"/>
  <c r="A26" i="6"/>
  <c r="D25" i="6"/>
  <c r="C25" i="6"/>
  <c r="B25" i="6"/>
  <c r="C50" i="8"/>
  <c r="A51" i="8"/>
  <c r="D50" i="8"/>
  <c r="B50" i="8"/>
  <c r="A51" i="6"/>
  <c r="B50" i="6"/>
  <c r="D50" i="6"/>
  <c r="C50" i="6"/>
  <c r="B23" i="8"/>
  <c r="C23" i="8"/>
  <c r="D23" i="8"/>
  <c r="A24" i="8"/>
  <c r="C23" i="7"/>
  <c r="A24" i="7"/>
  <c r="D23" i="7"/>
  <c r="B23" i="7"/>
  <c r="A52" i="6" l="1"/>
  <c r="D51" i="6"/>
  <c r="C51" i="6"/>
  <c r="B51" i="6"/>
  <c r="B26" i="6"/>
  <c r="C26" i="6"/>
  <c r="D26" i="6"/>
  <c r="A27" i="6"/>
  <c r="B24" i="7"/>
  <c r="A25" i="7"/>
  <c r="D24" i="7"/>
  <c r="C24" i="7"/>
  <c r="B19" i="1"/>
  <c r="C19" i="1" s="1"/>
  <c r="A20" i="1"/>
  <c r="A25" i="8"/>
  <c r="D24" i="8"/>
  <c r="B24" i="8"/>
  <c r="C24" i="8"/>
  <c r="B51" i="8"/>
  <c r="A52" i="8"/>
  <c r="D51" i="8"/>
  <c r="C51" i="8"/>
  <c r="B50" i="7"/>
  <c r="C50" i="7"/>
  <c r="A51" i="7"/>
  <c r="D50" i="7"/>
  <c r="C25" i="8" l="1"/>
  <c r="A26" i="8"/>
  <c r="D25" i="8"/>
  <c r="B25" i="8"/>
  <c r="A21" i="1"/>
  <c r="B20" i="1"/>
  <c r="C20" i="1" s="1"/>
  <c r="D52" i="8"/>
  <c r="B52" i="8"/>
  <c r="A53" i="8"/>
  <c r="C52" i="8"/>
  <c r="A28" i="6"/>
  <c r="D27" i="6"/>
  <c r="B27" i="6"/>
  <c r="C27" i="6"/>
  <c r="B25" i="7"/>
  <c r="A26" i="7"/>
  <c r="D25" i="7"/>
  <c r="C25" i="7"/>
  <c r="A52" i="7"/>
  <c r="D51" i="7"/>
  <c r="B51" i="7"/>
  <c r="C51" i="7"/>
  <c r="A53" i="6"/>
  <c r="B52" i="6"/>
  <c r="C52" i="6"/>
  <c r="D52" i="6"/>
  <c r="A22" i="1" l="1"/>
  <c r="B21" i="1"/>
  <c r="C21" i="1" s="1"/>
  <c r="B26" i="7"/>
  <c r="C26" i="7"/>
  <c r="A27" i="7"/>
  <c r="D26" i="7"/>
  <c r="B28" i="6"/>
  <c r="A29" i="6"/>
  <c r="D28" i="6"/>
  <c r="C28" i="6"/>
  <c r="C53" i="6"/>
  <c r="B53" i="6"/>
  <c r="A54" i="6"/>
  <c r="D53" i="6"/>
  <c r="C52" i="7"/>
  <c r="A53" i="7"/>
  <c r="B52" i="7"/>
  <c r="D52" i="7"/>
  <c r="D26" i="8"/>
  <c r="A27" i="8"/>
  <c r="B26" i="8"/>
  <c r="C26" i="8"/>
  <c r="A54" i="8"/>
  <c r="D53" i="8"/>
  <c r="B53" i="8"/>
  <c r="C53" i="8"/>
  <c r="D53" i="7" l="1"/>
  <c r="B53" i="7"/>
  <c r="C53" i="7"/>
  <c r="A54" i="7"/>
  <c r="A55" i="6"/>
  <c r="C54" i="6"/>
  <c r="B54" i="6"/>
  <c r="D54" i="6"/>
  <c r="B27" i="7"/>
  <c r="D27" i="7"/>
  <c r="C27" i="7"/>
  <c r="A28" i="7"/>
  <c r="A28" i="8"/>
  <c r="D27" i="8"/>
  <c r="B27" i="8"/>
  <c r="C27" i="8"/>
  <c r="C29" i="6"/>
  <c r="B29" i="6"/>
  <c r="A30" i="6"/>
  <c r="D29" i="6"/>
  <c r="C54" i="8"/>
  <c r="A55" i="8"/>
  <c r="B54" i="8"/>
  <c r="D54" i="8"/>
  <c r="A23" i="1"/>
  <c r="B22" i="1"/>
  <c r="C22" i="1" s="1"/>
  <c r="A29" i="8" l="1"/>
  <c r="D28" i="8"/>
  <c r="B28" i="8"/>
  <c r="C28" i="8"/>
  <c r="D55" i="6"/>
  <c r="A56" i="6"/>
  <c r="C55" i="6"/>
  <c r="B55" i="6"/>
  <c r="D28" i="7"/>
  <c r="B28" i="7"/>
  <c r="C28" i="7"/>
  <c r="A29" i="7"/>
  <c r="C54" i="7"/>
  <c r="D54" i="7"/>
  <c r="B54" i="7"/>
  <c r="D55" i="8"/>
  <c r="B55" i="8"/>
  <c r="C55" i="8"/>
  <c r="A56" i="8"/>
  <c r="A31" i="6"/>
  <c r="C30" i="6"/>
  <c r="D30" i="6"/>
  <c r="B30" i="6"/>
  <c r="A24" i="1"/>
  <c r="B24" i="1" s="1"/>
  <c r="C24" i="1" s="1"/>
  <c r="B23" i="1"/>
  <c r="C23" i="1" s="1"/>
  <c r="D56" i="6" l="1"/>
  <c r="C56" i="6"/>
  <c r="B56" i="6"/>
  <c r="D31" i="6"/>
  <c r="C31" i="6"/>
  <c r="B31" i="6"/>
  <c r="D29" i="7"/>
  <c r="C29" i="7"/>
  <c r="B29" i="7"/>
  <c r="B56" i="8"/>
  <c r="C56" i="8"/>
  <c r="D56" i="8"/>
  <c r="C29" i="8"/>
  <c r="D29" i="8"/>
  <c r="B29" i="8"/>
</calcChain>
</file>

<file path=xl/sharedStrings.xml><?xml version="1.0" encoding="utf-8"?>
<sst xmlns="http://schemas.openxmlformats.org/spreadsheetml/2006/main" count="99" uniqueCount="44">
  <si>
    <t>Exercise Price</t>
  </si>
  <si>
    <t>Stock Price</t>
  </si>
  <si>
    <t>Payoff</t>
  </si>
  <si>
    <t>Payoff (Short)</t>
  </si>
  <si>
    <t>Payoff(Short)</t>
  </si>
  <si>
    <t>Call Premium</t>
  </si>
  <si>
    <t>Maturity (years)</t>
  </si>
  <si>
    <t>Risk-free rate</t>
  </si>
  <si>
    <t>Profit</t>
  </si>
  <si>
    <t>Including Interest</t>
  </si>
  <si>
    <t>Put Premium</t>
  </si>
  <si>
    <t>Return</t>
  </si>
  <si>
    <t>Calls</t>
  </si>
  <si>
    <t>Puts</t>
  </si>
  <si>
    <t>Straddle</t>
  </si>
  <si>
    <t>Strike Price</t>
  </si>
  <si>
    <t>Payoff (Call)</t>
  </si>
  <si>
    <t>Payoff(Put)</t>
  </si>
  <si>
    <t>Combined</t>
  </si>
  <si>
    <t>Butterfly Spread</t>
  </si>
  <si>
    <t>Payoff (45Call)</t>
  </si>
  <si>
    <t>Payoff (25Call)</t>
  </si>
  <si>
    <t>Payoff(35ShortCall)</t>
  </si>
  <si>
    <t>Long Stock and Long Put</t>
  </si>
  <si>
    <t>Payoff (Stock)</t>
  </si>
  <si>
    <t>Riskless bond and Call</t>
  </si>
  <si>
    <t>Payoff (Riskless bond)</t>
  </si>
  <si>
    <t>Payoff(Call)</t>
  </si>
  <si>
    <t>Current Date</t>
  </si>
  <si>
    <t>Expiration</t>
  </si>
  <si>
    <t>Maturity (days)</t>
  </si>
  <si>
    <t>Face Value of Debt</t>
  </si>
  <si>
    <t>Value of Firm</t>
  </si>
  <si>
    <t>Payoff to Stockholders</t>
  </si>
  <si>
    <t>Own Firm</t>
  </si>
  <si>
    <t>Total</t>
  </si>
  <si>
    <t>Short Call</t>
  </si>
  <si>
    <t>Riskless bond</t>
  </si>
  <si>
    <t>Short Put</t>
  </si>
  <si>
    <t>K=25</t>
  </si>
  <si>
    <t>K=30</t>
  </si>
  <si>
    <t>K=35</t>
  </si>
  <si>
    <t>Data Labels</t>
  </si>
  <si>
    <t>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</si>
</sst>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2" fontId="0" fillId="0" borderId="0" xfId="0" applyNumberFormat="1"/>
    <xf numFmtId="164" fontId="0" fillId="0" borderId="0" xfId="0" applyNumberFormat="1"/>
    <xf numFmtId="9" fontId="0" fillId="0" borderId="0" xfId="1" applyFont="1"/>
    <xf numFmtId="0" fontId="3" fillId="0" borderId="0" xfId="0" applyFont="1"/>
    <xf numFmtId="14" fontId="0" fillId="0" borderId="0" xfId="0" applyNumberFormat="1"/>
    <xf numFmtId="3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#1: Payoff on Long Call</a:t>
            </a:r>
          </a:p>
        </c:rich>
      </c:tx>
      <c:layout>
        <c:manualLayout>
          <c:xMode val="edge"/>
          <c:yMode val="edge"/>
          <c:x val="0.28942178634856275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4475998152129"/>
          <c:y val="0.2115391236576136"/>
          <c:w val="0.82036088050633205"/>
          <c:h val="0.57371974446534602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'Payoff on Call'!$A$4:$A$24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'Payoff on Call'!$B$4:$B$24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10</c:v>
                </c:pt>
                <c:pt idx="12">
                  <c:v>15</c:v>
                </c:pt>
                <c:pt idx="13">
                  <c:v>20</c:v>
                </c:pt>
                <c:pt idx="14">
                  <c:v>25</c:v>
                </c:pt>
                <c:pt idx="15">
                  <c:v>30</c:v>
                </c:pt>
                <c:pt idx="16">
                  <c:v>35</c:v>
                </c:pt>
                <c:pt idx="17">
                  <c:v>40</c:v>
                </c:pt>
                <c:pt idx="18">
                  <c:v>45</c:v>
                </c:pt>
                <c:pt idx="19">
                  <c:v>50</c:v>
                </c:pt>
                <c:pt idx="20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32-428F-A279-73AEFE757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150096"/>
        <c:axId val="1"/>
      </c:lineChart>
      <c:catAx>
        <c:axId val="1934150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Call Expires</a:t>
                </a:r>
              </a:p>
            </c:rich>
          </c:tx>
          <c:layout>
            <c:manualLayout>
              <c:xMode val="edge"/>
              <c:yMode val="edge"/>
              <c:x val="0.3612780737737124"/>
              <c:y val="0.881412948381452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1936127744510975E-2"/>
              <c:y val="0.43269365367790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415009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#8: Return on Long Put</a:t>
            </a:r>
          </a:p>
        </c:rich>
      </c:tx>
      <c:layout>
        <c:manualLayout>
          <c:xMode val="edge"/>
          <c:yMode val="edge"/>
          <c:x val="0.28779656641280499"/>
          <c:y val="3.50318471337579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75621470182772"/>
          <c:y val="0.21337579617834396"/>
          <c:w val="0.65573887134788988"/>
          <c:h val="0.63057324840764328"/>
        </c:manualLayout>
      </c:layout>
      <c:lineChart>
        <c:grouping val="standard"/>
        <c:varyColors val="0"/>
        <c:ser>
          <c:idx val="0"/>
          <c:order val="0"/>
          <c:tx>
            <c:strRef>
              <c:f>'Return on Options'!$B$2</c:f>
              <c:strCache>
                <c:ptCount val="1"/>
                <c:pt idx="0">
                  <c:v>K=25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'Return on Options'!$A$40:$A$44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'Return on Options'!$B$40:$B$44</c:f>
              <c:numCache>
                <c:formatCode>0%</c:formatCode>
                <c:ptCount val="5"/>
                <c:pt idx="0">
                  <c:v>22.80952380952381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371-4F6F-87D8-E6BC786068D6}"/>
            </c:ext>
          </c:extLst>
        </c:ser>
        <c:ser>
          <c:idx val="1"/>
          <c:order val="1"/>
          <c:tx>
            <c:strRef>
              <c:f>'Return on Options'!$C$2</c:f>
              <c:strCache>
                <c:ptCount val="1"/>
                <c:pt idx="0">
                  <c:v>K=30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'Return on Options'!$C$40:$C$44</c:f>
              <c:numCache>
                <c:formatCode>0%</c:formatCode>
                <c:ptCount val="5"/>
                <c:pt idx="0">
                  <c:v>5.4516129032258061</c:v>
                </c:pt>
                <c:pt idx="1">
                  <c:v>2.2258064516129035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71-4F6F-87D8-E6BC786068D6}"/>
            </c:ext>
          </c:extLst>
        </c:ser>
        <c:ser>
          <c:idx val="2"/>
          <c:order val="2"/>
          <c:tx>
            <c:strRef>
              <c:f>'Return on Options'!$D$2</c:f>
              <c:strCache>
                <c:ptCount val="1"/>
                <c:pt idx="0">
                  <c:v>K=35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'Return on Options'!$D$40:$D$44</c:f>
              <c:numCache>
                <c:formatCode>0%</c:formatCode>
                <c:ptCount val="5"/>
                <c:pt idx="0">
                  <c:v>1.654867256637168</c:v>
                </c:pt>
                <c:pt idx="1">
                  <c:v>0.76991150442477863</c:v>
                </c:pt>
                <c:pt idx="2">
                  <c:v>-0.11504424778761067</c:v>
                </c:pt>
                <c:pt idx="3">
                  <c:v>-1</c:v>
                </c:pt>
                <c:pt idx="4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371-4F6F-87D8-E6BC78606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872912"/>
        <c:axId val="1"/>
      </c:lineChart>
      <c:catAx>
        <c:axId val="193587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Put Expires</a:t>
                </a:r>
              </a:p>
            </c:rich>
          </c:tx>
          <c:layout>
            <c:manualLayout>
              <c:xMode val="edge"/>
              <c:yMode val="edge"/>
              <c:x val="0.31876195803393426"/>
              <c:y val="0.87898089171974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Rate of Return</a:t>
                </a:r>
              </a:p>
            </c:rich>
          </c:tx>
          <c:layout>
            <c:manualLayout>
              <c:xMode val="edge"/>
              <c:yMode val="edge"/>
              <c:x val="2.9143897996357013E-2"/>
              <c:y val="0.3789808917197452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587291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792502713117136"/>
          <c:y val="0.42675159235668791"/>
          <c:w val="0.98542977209815974"/>
          <c:h val="0.630573248407643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Straddle</a:t>
            </a:r>
          </a:p>
        </c:rich>
      </c:tx>
      <c:layout>
        <c:manualLayout>
          <c:xMode val="edge"/>
          <c:yMode val="edge"/>
          <c:x val="0.42857185708929241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65319341238183"/>
          <c:y val="0.2332159500882531"/>
          <c:w val="0.55918423069219414"/>
          <c:h val="0.52296910019790088"/>
        </c:manualLayout>
      </c:layout>
      <c:lineChart>
        <c:grouping val="standard"/>
        <c:varyColors val="0"/>
        <c:ser>
          <c:idx val="0"/>
          <c:order val="0"/>
          <c:tx>
            <c:strRef>
              <c:f>Combinations!$B$5</c:f>
              <c:strCache>
                <c:ptCount val="1"/>
                <c:pt idx="0">
                  <c:v>Payoff (Call)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Combinations!$A$7:$A$11</c:f>
              <c:numCache>
                <c:formatCode>General</c:formatCode>
                <c:ptCount val="5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</c:numCache>
            </c:numRef>
          </c:cat>
          <c:val>
            <c:numRef>
              <c:f>Combinations!$B$7:$B$11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8-44C5-A276-9694D0EFF45F}"/>
            </c:ext>
          </c:extLst>
        </c:ser>
        <c:ser>
          <c:idx val="1"/>
          <c:order val="1"/>
          <c:tx>
            <c:strRef>
              <c:f>Combinations!$C$5</c:f>
              <c:strCache>
                <c:ptCount val="1"/>
                <c:pt idx="0">
                  <c:v>Payoff(Put)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Combinations!$A$7:$A$11</c:f>
              <c:numCache>
                <c:formatCode>General</c:formatCode>
                <c:ptCount val="5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</c:numCache>
            </c:numRef>
          </c:cat>
          <c:val>
            <c:numRef>
              <c:f>Combinations!$C$7:$C$11</c:f>
              <c:numCache>
                <c:formatCode>General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8-44C5-A276-9694D0EFF45F}"/>
            </c:ext>
          </c:extLst>
        </c:ser>
        <c:ser>
          <c:idx val="2"/>
          <c:order val="2"/>
          <c:tx>
            <c:strRef>
              <c:f>Combinations!$D$5</c:f>
              <c:strCache>
                <c:ptCount val="1"/>
                <c:pt idx="0">
                  <c:v>Combined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Combinations!$A$7:$A$11</c:f>
              <c:numCache>
                <c:formatCode>General</c:formatCode>
                <c:ptCount val="5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</c:numCache>
            </c:numRef>
          </c:cat>
          <c:val>
            <c:numRef>
              <c:f>Combinations!$D$7:$D$11</c:f>
              <c:numCache>
                <c:formatCode>General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0</c:v>
                </c:pt>
                <c:pt idx="3">
                  <c:v>5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8-44C5-A276-9694D0EFF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609824"/>
        <c:axId val="1"/>
      </c:lineChart>
      <c:catAx>
        <c:axId val="1933609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</a:t>
                </a:r>
              </a:p>
            </c:rich>
          </c:tx>
          <c:layout>
            <c:manualLayout>
              <c:xMode val="edge"/>
              <c:yMode val="edge"/>
              <c:x val="0.33469430606888423"/>
              <c:y val="0.86572586553889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416961872698774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3609824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26537040012856"/>
          <c:y val="0.3816261836528384"/>
          <c:w val="0.98367432642348285"/>
          <c:h val="0.607774964525193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Strangle</a:t>
            </a:r>
          </a:p>
        </c:rich>
      </c:tx>
      <c:layout>
        <c:manualLayout>
          <c:xMode val="edge"/>
          <c:yMode val="edge"/>
          <c:x val="0.42857185708929241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65319341238183"/>
          <c:y val="0.2332159500882531"/>
          <c:w val="0.55918423069219414"/>
          <c:h val="0.52296910019790088"/>
        </c:manualLayout>
      </c:layout>
      <c:lineChart>
        <c:grouping val="standard"/>
        <c:varyColors val="0"/>
        <c:ser>
          <c:idx val="0"/>
          <c:order val="0"/>
          <c:tx>
            <c:strRef>
              <c:f>Combinations!$B$5</c:f>
              <c:strCache>
                <c:ptCount val="1"/>
                <c:pt idx="0">
                  <c:v>Payoff (Call)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Combinations!$A$27:$A$32</c:f>
              <c:numCache>
                <c:formatCode>General</c:formatCode>
                <c:ptCount val="6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</c:numCache>
            </c:numRef>
          </c:cat>
          <c:val>
            <c:numRef>
              <c:f>Combinations!$B$27:$B$32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23-459B-906F-4518548F678E}"/>
            </c:ext>
          </c:extLst>
        </c:ser>
        <c:ser>
          <c:idx val="1"/>
          <c:order val="1"/>
          <c:tx>
            <c:strRef>
              <c:f>Combinations!$C$5</c:f>
              <c:strCache>
                <c:ptCount val="1"/>
                <c:pt idx="0">
                  <c:v>Payoff(Put)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Combinations!$A$27:$A$32</c:f>
              <c:numCache>
                <c:formatCode>General</c:formatCode>
                <c:ptCount val="6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</c:numCache>
            </c:numRef>
          </c:cat>
          <c:val>
            <c:numRef>
              <c:f>Combinations!$C$27:$C$32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3-459B-906F-4518548F678E}"/>
            </c:ext>
          </c:extLst>
        </c:ser>
        <c:ser>
          <c:idx val="2"/>
          <c:order val="2"/>
          <c:tx>
            <c:strRef>
              <c:f>Combinations!$D$5</c:f>
              <c:strCache>
                <c:ptCount val="1"/>
                <c:pt idx="0">
                  <c:v>Combined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Combinations!$A$27:$A$32</c:f>
              <c:numCache>
                <c:formatCode>General</c:formatCode>
                <c:ptCount val="6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  <c:pt idx="4">
                  <c:v>45</c:v>
                </c:pt>
                <c:pt idx="5">
                  <c:v>50</c:v>
                </c:pt>
              </c:numCache>
            </c:numRef>
          </c:cat>
          <c:val>
            <c:numRef>
              <c:f>Combinations!$D$27:$D$32</c:f>
              <c:numCache>
                <c:formatCode>General</c:formatCode>
                <c:ptCount val="6"/>
                <c:pt idx="0">
                  <c:v>10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  <c:pt idx="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23-459B-906F-4518548F6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1739648"/>
        <c:axId val="1"/>
      </c:lineChart>
      <c:catAx>
        <c:axId val="19317396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</a:t>
                </a:r>
              </a:p>
            </c:rich>
          </c:tx>
          <c:layout>
            <c:manualLayout>
              <c:xMode val="edge"/>
              <c:yMode val="edge"/>
              <c:x val="0.33469430606888423"/>
              <c:y val="0.86572586553889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416961872698774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1739648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326537040012856"/>
          <c:y val="0.3816261836528384"/>
          <c:w val="0.98367432642348285"/>
          <c:h val="0.607774964525193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Butterfly Spread</a:t>
            </a:r>
          </a:p>
        </c:rich>
      </c:tx>
      <c:layout>
        <c:manualLayout>
          <c:xMode val="edge"/>
          <c:yMode val="edge"/>
          <c:x val="0.36734736729337403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81646685314378"/>
          <c:y val="0.2332159500882531"/>
          <c:w val="0.46734740448362211"/>
          <c:h val="0.59364060022464427"/>
        </c:manualLayout>
      </c:layout>
      <c:lineChart>
        <c:grouping val="standard"/>
        <c:varyColors val="0"/>
        <c:ser>
          <c:idx val="0"/>
          <c:order val="0"/>
          <c:tx>
            <c:strRef>
              <c:f>Combinations!$B$44</c:f>
              <c:strCache>
                <c:ptCount val="1"/>
                <c:pt idx="0">
                  <c:v>Payoff (45Call)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Combinations!$A$45:$A$51</c:f>
              <c:numCache>
                <c:formatCode>General</c:formatCode>
                <c:ptCount val="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</c:numCache>
            </c:numRef>
          </c:cat>
          <c:val>
            <c:numRef>
              <c:f>Combinations!$B$45:$B$51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7B-4484-806A-AD1CA6029C79}"/>
            </c:ext>
          </c:extLst>
        </c:ser>
        <c:ser>
          <c:idx val="1"/>
          <c:order val="1"/>
          <c:tx>
            <c:strRef>
              <c:f>Combinations!$C$44</c:f>
              <c:strCache>
                <c:ptCount val="1"/>
                <c:pt idx="0">
                  <c:v>Payoff (25Call)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Combinations!$A$45:$A$51</c:f>
              <c:numCache>
                <c:formatCode>General</c:formatCode>
                <c:ptCount val="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</c:numCache>
            </c:numRef>
          </c:cat>
          <c:val>
            <c:numRef>
              <c:f>Combinations!$C$45:$C$51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15</c:v>
                </c:pt>
                <c:pt idx="5">
                  <c:v>20</c:v>
                </c:pt>
                <c:pt idx="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7B-4484-806A-AD1CA6029C79}"/>
            </c:ext>
          </c:extLst>
        </c:ser>
        <c:ser>
          <c:idx val="2"/>
          <c:order val="2"/>
          <c:tx>
            <c:strRef>
              <c:f>Combinations!$D$5</c:f>
              <c:strCache>
                <c:ptCount val="1"/>
                <c:pt idx="0">
                  <c:v>Combined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lgDash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Combinations!$A$45:$A$51</c:f>
              <c:numCache>
                <c:formatCode>General</c:formatCode>
                <c:ptCount val="7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  <c:pt idx="5">
                  <c:v>45</c:v>
                </c:pt>
                <c:pt idx="6">
                  <c:v>50</c:v>
                </c:pt>
              </c:numCache>
            </c:numRef>
          </c:cat>
          <c:val>
            <c:numRef>
              <c:f>Combinations!$E$45:$E$51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7B-4484-806A-AD1CA6029C79}"/>
            </c:ext>
          </c:extLst>
        </c:ser>
        <c:ser>
          <c:idx val="3"/>
          <c:order val="3"/>
          <c:tx>
            <c:strRef>
              <c:f>Combinations!$D$44</c:f>
              <c:strCache>
                <c:ptCount val="1"/>
                <c:pt idx="0">
                  <c:v>Payoff(35ShortCall)</c:v>
                </c:pt>
              </c:strCache>
            </c:strRef>
          </c:tx>
          <c:spPr>
            <a:ln w="12700">
              <a:solidFill>
                <a:srgbClr val="0066CC"/>
              </a:solidFill>
              <a:prstDash val="solid"/>
            </a:ln>
          </c:spPr>
          <c:marker>
            <c:symbol val="x"/>
            <c:size val="5"/>
            <c:spPr>
              <a:solidFill>
                <a:srgbClr val="0066CC"/>
              </a:solidFill>
              <a:ln>
                <a:solidFill>
                  <a:srgbClr val="0066CC"/>
                </a:solidFill>
                <a:prstDash val="solid"/>
              </a:ln>
            </c:spPr>
          </c:marker>
          <c:val>
            <c:numRef>
              <c:f>Combinations!$D$45:$D$51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-10</c:v>
                </c:pt>
                <c:pt idx="5">
                  <c:v>-20</c:v>
                </c:pt>
                <c:pt idx="6">
                  <c:v>-30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7B-4484-806A-AD1CA6029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076752"/>
        <c:axId val="1"/>
      </c:lineChart>
      <c:catAx>
        <c:axId val="193407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</a:t>
                </a:r>
              </a:p>
            </c:rich>
          </c:tx>
          <c:layout>
            <c:manualLayout>
              <c:xMode val="edge"/>
              <c:yMode val="edge"/>
              <c:x val="0.2959185816058707"/>
              <c:y val="0.865725865538892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"/>
          <c:min val="-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45229756174471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4076752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4898023461353038"/>
          <c:y val="0.3816261836528384"/>
          <c:w val="0.98367454068241456"/>
          <c:h val="0.681979911521660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#9: Long Stock and Put</a:t>
            </a:r>
          </a:p>
        </c:rich>
      </c:tx>
      <c:layout>
        <c:manualLayout>
          <c:xMode val="edge"/>
          <c:yMode val="edge"/>
          <c:x val="0.25866075054705923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04405700154378"/>
          <c:y val="0.21554807508156726"/>
          <c:w val="0.48498899956359109"/>
          <c:h val="0.61484205023266725"/>
        </c:manualLayout>
      </c:layout>
      <c:lineChart>
        <c:grouping val="standard"/>
        <c:varyColors val="0"/>
        <c:ser>
          <c:idx val="0"/>
          <c:order val="0"/>
          <c:tx>
            <c:strRef>
              <c:f>Combinations!$B$63</c:f>
              <c:strCache>
                <c:ptCount val="1"/>
                <c:pt idx="0">
                  <c:v>Payoff (Stock)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Combinations!$A$64:$A$69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cat>
          <c:val>
            <c:numRef>
              <c:f>Combinations!$B$64:$B$69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08-4940-B12F-4E39AE8E8E1C}"/>
            </c:ext>
          </c:extLst>
        </c:ser>
        <c:ser>
          <c:idx val="1"/>
          <c:order val="1"/>
          <c:tx>
            <c:strRef>
              <c:f>Combinations!$C$63</c:f>
              <c:strCache>
                <c:ptCount val="1"/>
                <c:pt idx="0">
                  <c:v>Payoff(Put)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Combinations!$A$64:$A$69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cat>
          <c:val>
            <c:numRef>
              <c:f>Combinations!$C$64:$C$69</c:f>
              <c:numCache>
                <c:formatCode>General</c:formatCode>
                <c:ptCount val="6"/>
                <c:pt idx="0">
                  <c:v>30</c:v>
                </c:pt>
                <c:pt idx="1">
                  <c:v>20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08-4940-B12F-4E39AE8E8E1C}"/>
            </c:ext>
          </c:extLst>
        </c:ser>
        <c:ser>
          <c:idx val="2"/>
          <c:order val="2"/>
          <c:tx>
            <c:strRef>
              <c:f>Combinations!$D$63</c:f>
              <c:strCache>
                <c:ptCount val="1"/>
                <c:pt idx="0">
                  <c:v>Combined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Combinations!$A$64:$A$69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cat>
          <c:val>
            <c:numRef>
              <c:f>Combinations!$D$64:$D$69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08-4940-B12F-4E39AE8E8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138256"/>
        <c:axId val="1"/>
      </c:lineChart>
      <c:catAx>
        <c:axId val="193413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Put Expires</a:t>
                </a:r>
              </a:p>
            </c:rich>
          </c:tx>
          <c:layout>
            <c:manualLayout>
              <c:xMode val="edge"/>
              <c:yMode val="edge"/>
              <c:x val="0.19861456117061579"/>
              <c:y val="0.86925943444348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695150115473441E-2"/>
              <c:y val="0.45229756174471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41382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22243639868341"/>
          <c:y val="0.41696187269877483"/>
          <c:w val="0.98152521927830616"/>
          <c:h val="0.6325099468573495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#10: Riskless Bond and Long Call</a:t>
            </a:r>
          </a:p>
        </c:rich>
      </c:tx>
      <c:layout>
        <c:manualLayout>
          <c:xMode val="edge"/>
          <c:yMode val="edge"/>
          <c:x val="0.16745307779923735"/>
          <c:y val="3.5335689045936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37754318242278"/>
          <c:y val="0.21554807508156726"/>
          <c:w val="0.4386797504695682"/>
          <c:h val="0.61484205023266725"/>
        </c:manualLayout>
      </c:layout>
      <c:lineChart>
        <c:grouping val="standard"/>
        <c:varyColors val="0"/>
        <c:ser>
          <c:idx val="0"/>
          <c:order val="0"/>
          <c:tx>
            <c:strRef>
              <c:f>Combinations!$B$82</c:f>
              <c:strCache>
                <c:ptCount val="1"/>
                <c:pt idx="0">
                  <c:v>Payoff (Riskless bond)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Combinations!$A$83:$A$88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cat>
          <c:val>
            <c:numRef>
              <c:f>Combinations!$B$83:$B$88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61-426F-87B4-5FEE9864E403}"/>
            </c:ext>
          </c:extLst>
        </c:ser>
        <c:ser>
          <c:idx val="1"/>
          <c:order val="1"/>
          <c:tx>
            <c:strRef>
              <c:f>Combinations!$C$82</c:f>
              <c:strCache>
                <c:ptCount val="1"/>
                <c:pt idx="0">
                  <c:v>Payoff(Call)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Combinations!$A$83:$A$88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cat>
          <c:val>
            <c:numRef>
              <c:f>Combinations!$C$83:$C$88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61-426F-87B4-5FEE9864E403}"/>
            </c:ext>
          </c:extLst>
        </c:ser>
        <c:ser>
          <c:idx val="2"/>
          <c:order val="2"/>
          <c:tx>
            <c:strRef>
              <c:f>Combinations!$D$82</c:f>
              <c:strCache>
                <c:ptCount val="1"/>
                <c:pt idx="0">
                  <c:v>Combined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Combinations!$A$83:$A$88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cat>
          <c:val>
            <c:numRef>
              <c:f>Combinations!$D$83:$D$88</c:f>
              <c:numCache>
                <c:formatCode>General</c:formatCode>
                <c:ptCount val="6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61-426F-87B4-5FEE9864E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154896"/>
        <c:axId val="1"/>
      </c:lineChart>
      <c:catAx>
        <c:axId val="1934154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Call Expires</a:t>
                </a:r>
              </a:p>
            </c:rich>
          </c:tx>
          <c:layout>
            <c:manualLayout>
              <c:xMode val="edge"/>
              <c:yMode val="edge"/>
              <c:x val="0.17217005893131282"/>
              <c:y val="0.86925943444348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-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7735849056603772E-2"/>
              <c:y val="0.45229756174471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415489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4622715792601393"/>
          <c:y val="0.33568978789312109"/>
          <c:w val="0.98113331352448863"/>
          <c:h val="0.7102488337367722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#11: Payoff to Stockholders</a:t>
            </a:r>
          </a:p>
        </c:rich>
      </c:tx>
      <c:layout>
        <c:manualLayout>
          <c:xMode val="edge"/>
          <c:yMode val="edge"/>
          <c:x val="0.2288893554972295"/>
          <c:y val="3.33333333333333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11156925253743"/>
          <c:y val="0.17692351994070499"/>
          <c:w val="0.70444597319004598"/>
          <c:h val="0.6512836821005662"/>
        </c:manualLayout>
      </c:layout>
      <c:lineChart>
        <c:grouping val="standard"/>
        <c:varyColors val="0"/>
        <c:ser>
          <c:idx val="0"/>
          <c:order val="0"/>
          <c:tx>
            <c:strRef>
              <c:f>'Stock as a Call'!$B$3</c:f>
              <c:strCache>
                <c:ptCount val="1"/>
                <c:pt idx="0">
                  <c:v>Payoff to Stockholders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'Stock as a Call'!$A$4:$A$12</c:f>
              <c:numCache>
                <c:formatCode>#,##0</c:formatCode>
                <c:ptCount val="9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  <c:pt idx="7">
                  <c:v>350000</c:v>
                </c:pt>
                <c:pt idx="8">
                  <c:v>400000</c:v>
                </c:pt>
              </c:numCache>
            </c:numRef>
          </c:cat>
          <c:val>
            <c:numRef>
              <c:f>'Stock as a Call'!$B$4:$B$12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50000</c:v>
                </c:pt>
                <c:pt idx="4">
                  <c:v>100000</c:v>
                </c:pt>
                <c:pt idx="5">
                  <c:v>150000</c:v>
                </c:pt>
                <c:pt idx="6">
                  <c:v>200000</c:v>
                </c:pt>
                <c:pt idx="7">
                  <c:v>250000</c:v>
                </c:pt>
                <c:pt idx="8">
                  <c:v>300000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60-457B-802F-00031FA45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870032"/>
        <c:axId val="1"/>
      </c:lineChart>
      <c:catAx>
        <c:axId val="193587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Value of Firm When Debt Matures</a:t>
                </a:r>
              </a:p>
            </c:rich>
          </c:tx>
          <c:layout>
            <c:manualLayout>
              <c:xMode val="edge"/>
              <c:yMode val="edge"/>
              <c:x val="0.34888958880139986"/>
              <c:y val="0.9051303587051617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5555555555555556E-2"/>
              <c:y val="0.451283128070529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58700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#13: Own Firm and Short Call</a:t>
            </a:r>
          </a:p>
        </c:rich>
      </c:tx>
      <c:layout>
        <c:manualLayout>
          <c:xMode val="edge"/>
          <c:yMode val="edge"/>
          <c:x val="0.22270742358078602"/>
          <c:y val="3.26633165829145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15720524017468"/>
          <c:y val="0.17587939698492464"/>
          <c:w val="0.45633187772925765"/>
          <c:h val="0.70351758793969854"/>
        </c:manualLayout>
      </c:layout>
      <c:lineChart>
        <c:grouping val="standard"/>
        <c:varyColors val="0"/>
        <c:ser>
          <c:idx val="0"/>
          <c:order val="0"/>
          <c:tx>
            <c:strRef>
              <c:f>Bonds!$B$3</c:f>
              <c:strCache>
                <c:ptCount val="1"/>
                <c:pt idx="0">
                  <c:v>Own Firm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Bonds!$A$4:$A$10</c:f>
              <c:numCache>
                <c:formatCode>#,##0</c:formatCode>
                <c:ptCount val="7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</c:numCache>
            </c:numRef>
          </c:cat>
          <c:val>
            <c:numRef>
              <c:f>Bonds!$B$4:$B$10</c:f>
              <c:numCache>
                <c:formatCode>#,##0</c:formatCode>
                <c:ptCount val="7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49-4606-BD82-220B91244CF7}"/>
            </c:ext>
          </c:extLst>
        </c:ser>
        <c:ser>
          <c:idx val="1"/>
          <c:order val="1"/>
          <c:tx>
            <c:strRef>
              <c:f>Bonds!$C$3</c:f>
              <c:strCache>
                <c:ptCount val="1"/>
                <c:pt idx="0">
                  <c:v>Short Call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Bonds!$A$4:$A$10</c:f>
              <c:numCache>
                <c:formatCode>#,##0</c:formatCode>
                <c:ptCount val="7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</c:numCache>
            </c:numRef>
          </c:cat>
          <c:val>
            <c:numRef>
              <c:f>Bonds!$C$4:$C$10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-50000</c:v>
                </c:pt>
                <c:pt idx="4">
                  <c:v>-100000</c:v>
                </c:pt>
                <c:pt idx="5">
                  <c:v>-150000</c:v>
                </c:pt>
                <c:pt idx="6">
                  <c:v>-200000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49-4606-BD82-220B91244CF7}"/>
            </c:ext>
          </c:extLst>
        </c:ser>
        <c:ser>
          <c:idx val="2"/>
          <c:order val="2"/>
          <c:tx>
            <c:strRef>
              <c:f>Bonds!$D$3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Bonds!$A$4:$A$10</c:f>
              <c:numCache>
                <c:formatCode>#,##0</c:formatCode>
                <c:ptCount val="7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</c:numCache>
            </c:numRef>
          </c:cat>
          <c:val>
            <c:numRef>
              <c:f>Bonds!$D$4:$D$10</c:f>
              <c:numCache>
                <c:formatCode>#,##0</c:formatCode>
                <c:ptCount val="7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49-4606-BD82-220B91244C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443632"/>
        <c:axId val="1"/>
      </c:lineChart>
      <c:catAx>
        <c:axId val="1933443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Value of Firm When Call Expires </a:t>
                </a:r>
              </a:p>
            </c:rich>
          </c:tx>
          <c:layout>
            <c:manualLayout>
              <c:xMode val="edge"/>
              <c:yMode val="edge"/>
              <c:x val="0.2423580786026201"/>
              <c:y val="0.907035175879396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300000"/>
          <c:min val="-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4934497816593885E-2"/>
              <c:y val="0.4773869346733668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344363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890829694323147"/>
          <c:y val="0.45226130653266333"/>
          <c:w val="0.98253275109170313"/>
          <c:h val="0.605527638190954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#14: Riskless Bond and Short Put</a:t>
            </a:r>
          </a:p>
        </c:rich>
      </c:tx>
      <c:layout>
        <c:manualLayout>
          <c:xMode val="edge"/>
          <c:yMode val="edge"/>
          <c:x val="0.22876967935333906"/>
          <c:y val="3.26633165829145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04347568535028"/>
          <c:y val="0.17839195979899497"/>
          <c:w val="0.5147318047381092"/>
          <c:h val="0.65577889447236182"/>
        </c:manualLayout>
      </c:layout>
      <c:lineChart>
        <c:grouping val="standard"/>
        <c:varyColors val="0"/>
        <c:ser>
          <c:idx val="0"/>
          <c:order val="0"/>
          <c:tx>
            <c:strRef>
              <c:f>Bonds!$B$30</c:f>
              <c:strCache>
                <c:ptCount val="1"/>
                <c:pt idx="0">
                  <c:v>Riskless bond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ash"/>
            </a:ln>
          </c:spPr>
          <c:marker>
            <c:symbol val="diamond"/>
            <c:size val="9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Bonds!$A$31:$A$37</c:f>
              <c:numCache>
                <c:formatCode>#,##0</c:formatCode>
                <c:ptCount val="7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</c:numCache>
            </c:numRef>
          </c:cat>
          <c:val>
            <c:numRef>
              <c:f>Bonds!$B$31:$B$37</c:f>
              <c:numCache>
                <c:formatCode>#,##0</c:formatCode>
                <c:ptCount val="7"/>
                <c:pt idx="0">
                  <c:v>100000</c:v>
                </c:pt>
                <c:pt idx="1">
                  <c:v>100000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F1-4074-BBC7-E7EEE0860A8D}"/>
            </c:ext>
          </c:extLst>
        </c:ser>
        <c:ser>
          <c:idx val="1"/>
          <c:order val="1"/>
          <c:tx>
            <c:strRef>
              <c:f>Bonds!$C$30</c:f>
              <c:strCache>
                <c:ptCount val="1"/>
                <c:pt idx="0">
                  <c:v>Short Put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Bonds!$A$31:$A$37</c:f>
              <c:numCache>
                <c:formatCode>#,##0</c:formatCode>
                <c:ptCount val="7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</c:numCache>
            </c:numRef>
          </c:cat>
          <c:val>
            <c:numRef>
              <c:f>Bonds!$C$31:$C$37</c:f>
              <c:numCache>
                <c:formatCode>#,##0</c:formatCode>
                <c:ptCount val="7"/>
                <c:pt idx="0">
                  <c:v>-100000</c:v>
                </c:pt>
                <c:pt idx="1">
                  <c:v>-50000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F1-4074-BBC7-E7EEE0860A8D}"/>
            </c:ext>
          </c:extLst>
        </c:ser>
        <c:ser>
          <c:idx val="2"/>
          <c:order val="2"/>
          <c:tx>
            <c:strRef>
              <c:f>Bonds!$D$30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Bonds!$D$31:$D$37</c:f>
              <c:numCache>
                <c:formatCode>#,##0</c:formatCode>
                <c:ptCount val="7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F1-4074-BBC7-E7EEE0860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629424"/>
        <c:axId val="1"/>
      </c:lineChart>
      <c:catAx>
        <c:axId val="1933629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Value of Firm When Bond Matures and Put Expires</a:t>
                </a:r>
              </a:p>
            </c:rich>
          </c:tx>
          <c:layout>
            <c:manualLayout>
              <c:xMode val="edge"/>
              <c:yMode val="edge"/>
              <c:x val="0.19410763429268046"/>
              <c:y val="0.861809045226130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2.7729636048526862E-2"/>
              <c:y val="0.449748743718592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362942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21669236752685"/>
          <c:y val="0.42713567839195982"/>
          <c:w val="0.98613590978770638"/>
          <c:h val="0.58793969849246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#12: Payoff on Risky Bond</a:t>
            </a:r>
          </a:p>
        </c:rich>
      </c:tx>
      <c:layout>
        <c:manualLayout>
          <c:xMode val="edge"/>
          <c:yMode val="edge"/>
          <c:x val="0.27466171177345577"/>
          <c:y val="3.26633165829145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62106694748373"/>
          <c:y val="0.17587939698492464"/>
          <c:w val="0.73694460316485888"/>
          <c:h val="0.65075376884422109"/>
        </c:manualLayout>
      </c:layout>
      <c:lineChart>
        <c:grouping val="standard"/>
        <c:varyColors val="0"/>
        <c:ser>
          <c:idx val="2"/>
          <c:order val="0"/>
          <c:tx>
            <c:strRef>
              <c:f>Bonds!$D$3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Bonds!$A$4:$A$10</c:f>
              <c:numCache>
                <c:formatCode>#,##0</c:formatCode>
                <c:ptCount val="7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150000</c:v>
                </c:pt>
                <c:pt idx="4">
                  <c:v>200000</c:v>
                </c:pt>
                <c:pt idx="5">
                  <c:v>250000</c:v>
                </c:pt>
                <c:pt idx="6">
                  <c:v>300000</c:v>
                </c:pt>
              </c:numCache>
            </c:numRef>
          </c:cat>
          <c:val>
            <c:numRef>
              <c:f>Bonds!$D$4:$D$10</c:f>
              <c:numCache>
                <c:formatCode>#,##0</c:formatCode>
                <c:ptCount val="7"/>
                <c:pt idx="0">
                  <c:v>0</c:v>
                </c:pt>
                <c:pt idx="1">
                  <c:v>50000</c:v>
                </c:pt>
                <c:pt idx="2">
                  <c:v>100000</c:v>
                </c:pt>
                <c:pt idx="3">
                  <c:v>100000</c:v>
                </c:pt>
                <c:pt idx="4">
                  <c:v>100000</c:v>
                </c:pt>
                <c:pt idx="5">
                  <c:v>100000</c:v>
                </c:pt>
                <c:pt idx="6">
                  <c:v>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38-40B8-BC21-D4CADEE135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627024"/>
        <c:axId val="1"/>
      </c:lineChart>
      <c:catAx>
        <c:axId val="1933627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Value of Firm When Bonds Mature</a:t>
                </a:r>
              </a:p>
            </c:rich>
          </c:tx>
          <c:layout>
            <c:manualLayout>
              <c:xMode val="edge"/>
              <c:yMode val="edge"/>
              <c:x val="0.34042593805368138"/>
              <c:y val="0.904522613065326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0947775628626693E-2"/>
              <c:y val="0.444723618090452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3627024"/>
        <c:crosses val="autoZero"/>
        <c:crossBetween val="midCat"/>
        <c:majorUnit val="5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#3: Payoff on Short Call</a:t>
            </a:r>
          </a:p>
        </c:rich>
      </c:tx>
      <c:layout>
        <c:manualLayout>
          <c:xMode val="edge"/>
          <c:yMode val="edge"/>
          <c:x val="0.27916732283464568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66695488882425"/>
          <c:y val="0.25878634619974633"/>
          <c:w val="0.80416830275126694"/>
          <c:h val="0.5878603419846090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'Payoff on Call'!$A$4:$A$24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'Payoff on Call'!$C$4:$C$24</c:f>
              <c:numCache>
                <c:formatCode>General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-5</c:v>
                </c:pt>
                <c:pt idx="11">
                  <c:v>-10</c:v>
                </c:pt>
                <c:pt idx="12">
                  <c:v>-15</c:v>
                </c:pt>
                <c:pt idx="13">
                  <c:v>-20</c:v>
                </c:pt>
                <c:pt idx="14">
                  <c:v>-25</c:v>
                </c:pt>
                <c:pt idx="15">
                  <c:v>-30</c:v>
                </c:pt>
                <c:pt idx="16">
                  <c:v>-35</c:v>
                </c:pt>
                <c:pt idx="17">
                  <c:v>-40</c:v>
                </c:pt>
                <c:pt idx="18">
                  <c:v>-45</c:v>
                </c:pt>
                <c:pt idx="19">
                  <c:v>-50</c:v>
                </c:pt>
                <c:pt idx="20">
                  <c:v>-55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A9-4D17-B6BF-2C43717ED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152976"/>
        <c:axId val="1"/>
      </c:lineChart>
      <c:catAx>
        <c:axId val="19341529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Call Expires</a:t>
                </a:r>
              </a:p>
            </c:rich>
          </c:tx>
          <c:layout>
            <c:manualLayout>
              <c:xMode val="edge"/>
              <c:yMode val="edge"/>
              <c:x val="0.36041732283464561"/>
              <c:y val="0.881790479065516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0.48881856221646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41529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#2: Payoff on Long Put</a:t>
            </a:r>
          </a:p>
        </c:rich>
      </c:tx>
      <c:layout>
        <c:manualLayout>
          <c:xMode val="edge"/>
          <c:yMode val="edge"/>
          <c:x val="0.29729729729729731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48262548262548"/>
          <c:y val="0.2115391236576136"/>
          <c:w val="0.82432432432432434"/>
          <c:h val="0.56730946799087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'Payoff on Put'!$A$4:$A$24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'Payoff on Put'!$B$4:$B$24</c:f>
              <c:numCache>
                <c:formatCode>General</c:formatCode>
                <c:ptCount val="21"/>
                <c:pt idx="0">
                  <c:v>45</c:v>
                </c:pt>
                <c:pt idx="1">
                  <c:v>40</c:v>
                </c:pt>
                <c:pt idx="2">
                  <c:v>35</c:v>
                </c:pt>
                <c:pt idx="3">
                  <c:v>30</c:v>
                </c:pt>
                <c:pt idx="4">
                  <c:v>25</c:v>
                </c:pt>
                <c:pt idx="5">
                  <c:v>20</c:v>
                </c:pt>
                <c:pt idx="6">
                  <c:v>15</c:v>
                </c:pt>
                <c:pt idx="7">
                  <c:v>10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94-4877-93F5-2B824AB83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478528"/>
        <c:axId val="1"/>
      </c:lineChart>
      <c:catAx>
        <c:axId val="193447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Put Expires</a:t>
                </a:r>
              </a:p>
            </c:rich>
          </c:tx>
          <c:layout>
            <c:manualLayout>
              <c:xMode val="edge"/>
              <c:yMode val="edge"/>
              <c:x val="0.35135135135135137"/>
              <c:y val="0.878207820176324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0888030888030889E-2"/>
              <c:y val="0.42307826906252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4478528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#4: Payoff on Short Put</a:t>
            </a:r>
          </a:p>
        </c:rich>
      </c:tx>
      <c:layout>
        <c:manualLayout>
          <c:xMode val="edge"/>
          <c:yMode val="edge"/>
          <c:x val="0.29514563106796116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8058252427184"/>
          <c:y val="0.2747608120145455"/>
          <c:w val="0.81553398058252424"/>
          <c:h val="0.5686909830068499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'Payoff on Put'!$A$4:$A$24</c:f>
              <c:numCache>
                <c:formatCode>General</c:formatCode>
                <c:ptCount val="2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</c:numCache>
            </c:numRef>
          </c:cat>
          <c:val>
            <c:numRef>
              <c:f>'Payoff on Put'!$C$4:$C$24</c:f>
              <c:numCache>
                <c:formatCode>General</c:formatCode>
                <c:ptCount val="21"/>
                <c:pt idx="0">
                  <c:v>-45</c:v>
                </c:pt>
                <c:pt idx="1">
                  <c:v>-40</c:v>
                </c:pt>
                <c:pt idx="2">
                  <c:v>-35</c:v>
                </c:pt>
                <c:pt idx="3">
                  <c:v>-30</c:v>
                </c:pt>
                <c:pt idx="4">
                  <c:v>-25</c:v>
                </c:pt>
                <c:pt idx="5">
                  <c:v>-20</c:v>
                </c:pt>
                <c:pt idx="6">
                  <c:v>-15</c:v>
                </c:pt>
                <c:pt idx="7">
                  <c:v>-10</c:v>
                </c:pt>
                <c:pt idx="8">
                  <c:v>-5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4-482C-89D0-F98864098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476128"/>
        <c:axId val="1"/>
      </c:lineChart>
      <c:catAx>
        <c:axId val="193447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Put Expires</a:t>
                </a:r>
              </a:p>
            </c:rich>
          </c:tx>
          <c:layout>
            <c:manualLayout>
              <c:xMode val="edge"/>
              <c:yMode val="edge"/>
              <c:x val="0.35533980582524272"/>
              <c:y val="0.87859559088660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Payoff</a:t>
                </a:r>
              </a:p>
            </c:rich>
          </c:tx>
          <c:layout>
            <c:manualLayout>
              <c:xMode val="edge"/>
              <c:yMode val="edge"/>
              <c:x val="3.1067961165048542E-2"/>
              <c:y val="0.48881856221646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4476128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#5: Profit on Long Call</a:t>
            </a:r>
          </a:p>
        </c:rich>
      </c:tx>
      <c:layout>
        <c:manualLayout>
          <c:xMode val="edge"/>
          <c:yMode val="edge"/>
          <c:x val="0.30126582278481012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734177215189873"/>
          <c:y val="0.18530380345167022"/>
          <c:w val="0.58481012658227849"/>
          <c:h val="0.61341948728828766"/>
        </c:manualLayout>
      </c:layout>
      <c:lineChart>
        <c:grouping val="standard"/>
        <c:varyColors val="0"/>
        <c:ser>
          <c:idx val="0"/>
          <c:order val="0"/>
          <c:tx>
            <c:strRef>
              <c:f>'Profit on Call'!$B$6</c:f>
              <c:strCache>
                <c:ptCount val="1"/>
                <c:pt idx="0">
                  <c:v>K=25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'Profit on Call'!$A$15:$A$19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'Profit on Call'!$B$15:$B$19</c:f>
              <c:numCache>
                <c:formatCode>0.00</c:formatCode>
                <c:ptCount val="5"/>
                <c:pt idx="0">
                  <c:v>-4.9000000000000004</c:v>
                </c:pt>
                <c:pt idx="1">
                  <c:v>-4.9000000000000004</c:v>
                </c:pt>
                <c:pt idx="2">
                  <c:v>9.9999999999999645E-2</c:v>
                </c:pt>
                <c:pt idx="3">
                  <c:v>5.0999999999999996</c:v>
                </c:pt>
                <c:pt idx="4">
                  <c:v>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66-4D33-AF2A-82CCE64ADF33}"/>
            </c:ext>
          </c:extLst>
        </c:ser>
        <c:ser>
          <c:idx val="1"/>
          <c:order val="1"/>
          <c:tx>
            <c:strRef>
              <c:f>'Profit on Call'!$C$6</c:f>
              <c:strCache>
                <c:ptCount val="1"/>
                <c:pt idx="0">
                  <c:v>K=30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'Profit on Call'!$C$15:$C$19</c:f>
              <c:numCache>
                <c:formatCode>0.00</c:formatCode>
                <c:ptCount val="5"/>
                <c:pt idx="0">
                  <c:v>-1.22</c:v>
                </c:pt>
                <c:pt idx="1">
                  <c:v>-1.22</c:v>
                </c:pt>
                <c:pt idx="2">
                  <c:v>-1.22</c:v>
                </c:pt>
                <c:pt idx="3">
                  <c:v>3.7800000000000002</c:v>
                </c:pt>
                <c:pt idx="4">
                  <c:v>8.7799999999999994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66-4D33-AF2A-82CCE64ADF33}"/>
            </c:ext>
          </c:extLst>
        </c:ser>
        <c:ser>
          <c:idx val="2"/>
          <c:order val="2"/>
          <c:tx>
            <c:strRef>
              <c:f>'Profit on Call'!$D$6</c:f>
              <c:strCache>
                <c:ptCount val="1"/>
                <c:pt idx="0">
                  <c:v>K=35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'Profit on Call'!$D$15:$D$19</c:f>
              <c:numCache>
                <c:formatCode>0.00</c:formatCode>
                <c:ptCount val="5"/>
                <c:pt idx="0">
                  <c:v>-0.13</c:v>
                </c:pt>
                <c:pt idx="1">
                  <c:v>-0.13</c:v>
                </c:pt>
                <c:pt idx="2">
                  <c:v>-0.13</c:v>
                </c:pt>
                <c:pt idx="3">
                  <c:v>-0.13</c:v>
                </c:pt>
                <c:pt idx="4">
                  <c:v>4.87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66-4D33-AF2A-82CCE64AD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4477088"/>
        <c:axId val="1"/>
      </c:lineChart>
      <c:catAx>
        <c:axId val="193447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Call Expires</a:t>
                </a:r>
              </a:p>
            </c:rich>
          </c:tx>
          <c:layout>
            <c:manualLayout>
              <c:xMode val="edge"/>
              <c:yMode val="edge"/>
              <c:x val="0.35443037974683544"/>
              <c:y val="0.88498536724442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-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Profit</a:t>
                </a:r>
              </a:p>
            </c:rich>
          </c:tx>
          <c:layout>
            <c:manualLayout>
              <c:xMode val="edge"/>
              <c:yMode val="edge"/>
              <c:x val="4.0506329113924051E-2"/>
              <c:y val="0.437700351353844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4477088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r"/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#5: Profit on Long Call w/ Interest</a:t>
            </a:r>
          </a:p>
        </c:rich>
      </c:tx>
      <c:layout>
        <c:manualLayout>
          <c:xMode val="edge"/>
          <c:yMode val="edge"/>
          <c:x val="0.21391779635792948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03118082411409"/>
          <c:y val="0.18530380345167022"/>
          <c:w val="0.5670110228372448"/>
          <c:h val="0.66773267105860479"/>
        </c:manualLayout>
      </c:layout>
      <c:lineChart>
        <c:grouping val="standard"/>
        <c:varyColors val="0"/>
        <c:ser>
          <c:idx val="0"/>
          <c:order val="0"/>
          <c:tx>
            <c:strRef>
              <c:f>'Profit on Call'!$B$6</c:f>
              <c:strCache>
                <c:ptCount val="1"/>
                <c:pt idx="0">
                  <c:v>K=25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'Profit on Call'!$A$40:$A$44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'Profit on Call'!$B$40:$B$44</c:f>
              <c:numCache>
                <c:formatCode>0.00</c:formatCode>
                <c:ptCount val="5"/>
                <c:pt idx="0">
                  <c:v>-4.9630933562647437</c:v>
                </c:pt>
                <c:pt idx="1">
                  <c:v>-4.9630933562647437</c:v>
                </c:pt>
                <c:pt idx="2">
                  <c:v>3.6906643735256317E-2</c:v>
                </c:pt>
                <c:pt idx="3">
                  <c:v>5.0369066437352563</c:v>
                </c:pt>
                <c:pt idx="4">
                  <c:v>10.036906643735257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5F-43CA-A6E7-2735B1DB77F2}"/>
            </c:ext>
          </c:extLst>
        </c:ser>
        <c:ser>
          <c:idx val="1"/>
          <c:order val="1"/>
          <c:tx>
            <c:strRef>
              <c:f>'Profit on Call'!$C$6</c:f>
              <c:strCache>
                <c:ptCount val="1"/>
                <c:pt idx="0">
                  <c:v>K=30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'Profit on Call'!$C$40:$C$44</c:f>
              <c:numCache>
                <c:formatCode>0.00</c:formatCode>
                <c:ptCount val="5"/>
                <c:pt idx="0">
                  <c:v>-1.2357089580904055</c:v>
                </c:pt>
                <c:pt idx="1">
                  <c:v>-1.2357089580904055</c:v>
                </c:pt>
                <c:pt idx="2">
                  <c:v>-1.2357089580904055</c:v>
                </c:pt>
                <c:pt idx="3">
                  <c:v>3.7642910419095945</c:v>
                </c:pt>
                <c:pt idx="4">
                  <c:v>8.7642910419095941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F-43CA-A6E7-2735B1DB77F2}"/>
            </c:ext>
          </c:extLst>
        </c:ser>
        <c:ser>
          <c:idx val="2"/>
          <c:order val="2"/>
          <c:tx>
            <c:strRef>
              <c:f>'Profit on Call'!$D$6</c:f>
              <c:strCache>
                <c:ptCount val="1"/>
                <c:pt idx="0">
                  <c:v>K=35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'Profit on Call'!$D$40:$D$44</c:f>
              <c:numCache>
                <c:formatCode>0.00</c:formatCode>
                <c:ptCount val="5"/>
                <c:pt idx="0">
                  <c:v>-0.13167390537028911</c:v>
                </c:pt>
                <c:pt idx="1">
                  <c:v>-0.13167390537028911</c:v>
                </c:pt>
                <c:pt idx="2">
                  <c:v>-0.13167390537028911</c:v>
                </c:pt>
                <c:pt idx="3">
                  <c:v>-0.13167390537028911</c:v>
                </c:pt>
                <c:pt idx="4">
                  <c:v>4.8683260946297109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5F-43CA-A6E7-2735B1DB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3334832"/>
        <c:axId val="1"/>
      </c:lineChart>
      <c:catAx>
        <c:axId val="1933334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Call Expires</a:t>
                </a:r>
              </a:p>
            </c:rich>
          </c:tx>
          <c:layout>
            <c:manualLayout>
              <c:xMode val="edge"/>
              <c:yMode val="edge"/>
              <c:x val="0.27061882728576453"/>
              <c:y val="0.88498536724442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Profit</a:t>
                </a:r>
              </a:p>
            </c:rich>
          </c:tx>
          <c:layout>
            <c:manualLayout>
              <c:xMode val="edge"/>
              <c:yMode val="edge"/>
              <c:x val="4.1237113402061855E-2"/>
              <c:y val="0.4632594567851542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3334832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701139161728487"/>
          <c:y val="0.4281156868171031"/>
          <c:w val="0.16237140460535215"/>
          <c:h val="0.185303849798327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#6: Profit on Long Put</a:t>
            </a:r>
          </a:p>
        </c:rich>
      </c:tx>
      <c:layout>
        <c:manualLayout>
          <c:xMode val="edge"/>
          <c:yMode val="edge"/>
          <c:x val="0.3107476635514018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2429906542056"/>
          <c:y val="0.18237082066869301"/>
          <c:w val="0.60436137071651086"/>
          <c:h val="0.62613981762917936"/>
        </c:manualLayout>
      </c:layout>
      <c:lineChart>
        <c:grouping val="standard"/>
        <c:varyColors val="0"/>
        <c:ser>
          <c:idx val="0"/>
          <c:order val="0"/>
          <c:tx>
            <c:strRef>
              <c:f>'Profit on Put'!$B$4</c:f>
              <c:strCache>
                <c:ptCount val="1"/>
                <c:pt idx="0">
                  <c:v>K=25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'Profit on Put'!$A$13:$A$17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'Profit on Put'!$B$13:$B$17</c:f>
              <c:numCache>
                <c:formatCode>0.00</c:formatCode>
                <c:ptCount val="5"/>
                <c:pt idx="0">
                  <c:v>4.79</c:v>
                </c:pt>
                <c:pt idx="1">
                  <c:v>-0.21</c:v>
                </c:pt>
                <c:pt idx="2">
                  <c:v>-0.21</c:v>
                </c:pt>
                <c:pt idx="3">
                  <c:v>-0.21</c:v>
                </c:pt>
                <c:pt idx="4">
                  <c:v>-0.21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C9-4071-A6C6-FE7596F51C19}"/>
            </c:ext>
          </c:extLst>
        </c:ser>
        <c:ser>
          <c:idx val="1"/>
          <c:order val="1"/>
          <c:tx>
            <c:strRef>
              <c:f>'Profit on Put'!$C$4</c:f>
              <c:strCache>
                <c:ptCount val="1"/>
                <c:pt idx="0">
                  <c:v>K=30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'Profit on Put'!$C$13:$C$17</c:f>
              <c:numCache>
                <c:formatCode>0.00</c:formatCode>
                <c:ptCount val="5"/>
                <c:pt idx="0">
                  <c:v>8.4499999999999993</c:v>
                </c:pt>
                <c:pt idx="1">
                  <c:v>3.45</c:v>
                </c:pt>
                <c:pt idx="2">
                  <c:v>-1.55</c:v>
                </c:pt>
                <c:pt idx="3">
                  <c:v>-1.55</c:v>
                </c:pt>
                <c:pt idx="4">
                  <c:v>-1.55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9-4071-A6C6-FE7596F51C19}"/>
            </c:ext>
          </c:extLst>
        </c:ser>
        <c:ser>
          <c:idx val="2"/>
          <c:order val="2"/>
          <c:tx>
            <c:strRef>
              <c:f>'Profit on Put'!$D$4</c:f>
              <c:strCache>
                <c:ptCount val="1"/>
                <c:pt idx="0">
                  <c:v>K=35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'Profit on Put'!$D$13:$D$17</c:f>
              <c:numCache>
                <c:formatCode>0.00</c:formatCode>
                <c:ptCount val="5"/>
                <c:pt idx="0">
                  <c:v>9.35</c:v>
                </c:pt>
                <c:pt idx="1">
                  <c:v>4.3499999999999996</c:v>
                </c:pt>
                <c:pt idx="2">
                  <c:v>-0.65000000000000036</c:v>
                </c:pt>
                <c:pt idx="3">
                  <c:v>-5.65</c:v>
                </c:pt>
                <c:pt idx="4">
                  <c:v>-5.65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9-4071-A6C6-FE7596F51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189072"/>
        <c:axId val="1"/>
      </c:lineChart>
      <c:catAx>
        <c:axId val="1935189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Put Expires</a:t>
                </a:r>
              </a:p>
            </c:rich>
          </c:tx>
          <c:layout>
            <c:manualLayout>
              <c:xMode val="edge"/>
              <c:yMode val="edge"/>
              <c:x val="0.37383177570093457"/>
              <c:y val="0.8905775075987841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Profit</a:t>
                </a:r>
              </a:p>
            </c:rich>
          </c:tx>
          <c:layout>
            <c:manualLayout>
              <c:xMode val="edge"/>
              <c:yMode val="edge"/>
              <c:x val="3.7383177570093455E-2"/>
              <c:y val="0.443768996960486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5189072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r"/>
      <c:overlay val="0"/>
      <c:spPr>
        <a:ln w="0"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#6: Profit on Long Put w/ Interest</a:t>
            </a:r>
          </a:p>
        </c:rich>
      </c:tx>
      <c:layout>
        <c:manualLayout>
          <c:xMode val="edge"/>
          <c:yMode val="edge"/>
          <c:x val="0.22469187647840314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59305698557336"/>
          <c:y val="0.18849869661463006"/>
          <c:w val="0.58518659622539604"/>
          <c:h val="0.61022459412532781"/>
        </c:manualLayout>
      </c:layout>
      <c:lineChart>
        <c:grouping val="standard"/>
        <c:varyColors val="0"/>
        <c:ser>
          <c:idx val="0"/>
          <c:order val="0"/>
          <c:tx>
            <c:strRef>
              <c:f>'Profit on Put'!$B$4</c:f>
              <c:strCache>
                <c:ptCount val="1"/>
                <c:pt idx="0">
                  <c:v>K=25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'Profit on Put'!$A$38:$A$42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'Profit on Put'!$B$38:$B$42</c:f>
              <c:numCache>
                <c:formatCode>0.00</c:formatCode>
                <c:ptCount val="5"/>
                <c:pt idx="0">
                  <c:v>4.7872959990172257</c:v>
                </c:pt>
                <c:pt idx="1">
                  <c:v>-0.2127040009827747</c:v>
                </c:pt>
                <c:pt idx="2">
                  <c:v>-0.2127040009827747</c:v>
                </c:pt>
                <c:pt idx="3">
                  <c:v>-0.2127040009827747</c:v>
                </c:pt>
                <c:pt idx="4">
                  <c:v>-0.2127040009827747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9-427E-B5C6-57C26A6C47F6}"/>
            </c:ext>
          </c:extLst>
        </c:ser>
        <c:ser>
          <c:idx val="1"/>
          <c:order val="1"/>
          <c:tx>
            <c:strRef>
              <c:f>'Profit on Put'!$C$4</c:f>
              <c:strCache>
                <c:ptCount val="1"/>
                <c:pt idx="0">
                  <c:v>K=30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'Profit on Put'!$C$38:$C$42</c:f>
              <c:numCache>
                <c:formatCode>0.00</c:formatCode>
                <c:ptCount val="5"/>
                <c:pt idx="0">
                  <c:v>8.430041897508092</c:v>
                </c:pt>
                <c:pt idx="1">
                  <c:v>3.4300418975080911</c:v>
                </c:pt>
                <c:pt idx="2">
                  <c:v>-1.5699581024919087</c:v>
                </c:pt>
                <c:pt idx="3">
                  <c:v>-1.5699581024919087</c:v>
                </c:pt>
                <c:pt idx="4">
                  <c:v>-1.5699581024919087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9-427E-B5C6-57C26A6C47F6}"/>
            </c:ext>
          </c:extLst>
        </c:ser>
        <c:ser>
          <c:idx val="2"/>
          <c:order val="2"/>
          <c:tx>
            <c:strRef>
              <c:f>'Profit on Put'!$D$4</c:f>
              <c:strCache>
                <c:ptCount val="1"/>
                <c:pt idx="0">
                  <c:v>K=35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'Profit on Put'!$D$38:$D$42</c:f>
              <c:numCache>
                <c:formatCode>0.00</c:formatCode>
                <c:ptCount val="5"/>
                <c:pt idx="0">
                  <c:v>9.2772494973682029</c:v>
                </c:pt>
                <c:pt idx="1">
                  <c:v>4.2772494973682038</c:v>
                </c:pt>
                <c:pt idx="2">
                  <c:v>-0.72275050263179619</c:v>
                </c:pt>
                <c:pt idx="3">
                  <c:v>-5.7227505026317962</c:v>
                </c:pt>
                <c:pt idx="4">
                  <c:v>-5.7227505026317962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39-427E-B5C6-57C26A6C4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0843664"/>
        <c:axId val="1"/>
      </c:lineChart>
      <c:catAx>
        <c:axId val="193084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Put Expires</a:t>
                </a:r>
              </a:p>
            </c:rich>
          </c:tx>
          <c:layout>
            <c:manualLayout>
              <c:xMode val="edge"/>
              <c:yMode val="edge"/>
              <c:x val="0.28148225916204922"/>
              <c:y val="0.88498536724442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Profit</a:t>
                </a:r>
              </a:p>
            </c:rich>
          </c:tx>
          <c:layout>
            <c:manualLayout>
              <c:xMode val="edge"/>
              <c:yMode val="edge"/>
              <c:x val="3.9506172839506172E-2"/>
              <c:y val="0.4377003513538443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0843664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469343183953858"/>
          <c:y val="0.4025565813857932"/>
          <c:w val="0.98024924662195001"/>
          <c:h val="0.587860431184121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Graph #7: Return on Long Call</a:t>
            </a:r>
          </a:p>
        </c:rich>
      </c:tx>
      <c:layout>
        <c:manualLayout>
          <c:xMode val="edge"/>
          <c:yMode val="edge"/>
          <c:x val="0.28284671532846717"/>
          <c:y val="3.51437699680511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605839416058393"/>
          <c:y val="0.21405784191830871"/>
          <c:w val="0.6551094890510949"/>
          <c:h val="0.62939395310308677"/>
        </c:manualLayout>
      </c:layout>
      <c:lineChart>
        <c:grouping val="standard"/>
        <c:varyColors val="0"/>
        <c:ser>
          <c:idx val="0"/>
          <c:order val="0"/>
          <c:tx>
            <c:strRef>
              <c:f>'Return on Options'!$B$2</c:f>
              <c:strCache>
                <c:ptCount val="1"/>
                <c:pt idx="0">
                  <c:v>K=25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'Return on Options'!$A$13:$A$17</c:f>
              <c:numCache>
                <c:formatCode>General</c:formatCode>
                <c:ptCount val="5"/>
                <c:pt idx="0">
                  <c:v>20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40</c:v>
                </c:pt>
              </c:numCache>
            </c:numRef>
          </c:cat>
          <c:val>
            <c:numRef>
              <c:f>'Return on Options'!$B$13:$B$17</c:f>
              <c:numCache>
                <c:formatCode>0%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2.0408163265306048E-2</c:v>
                </c:pt>
                <c:pt idx="3">
                  <c:v>1.0408163265306121</c:v>
                </c:pt>
                <c:pt idx="4">
                  <c:v>2.0612244897959182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8C-4642-8A56-E609D20E42AC}"/>
            </c:ext>
          </c:extLst>
        </c:ser>
        <c:ser>
          <c:idx val="1"/>
          <c:order val="1"/>
          <c:tx>
            <c:strRef>
              <c:f>'Return on Options'!$C$2</c:f>
              <c:strCache>
                <c:ptCount val="1"/>
                <c:pt idx="0">
                  <c:v>K=30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'Return on Options'!$C$13:$C$17</c:f>
              <c:numCache>
                <c:formatCode>0%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3.098360655737705</c:v>
                </c:pt>
                <c:pt idx="4">
                  <c:v>7.1967213114754092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8C-4642-8A56-E609D20E42AC}"/>
            </c:ext>
          </c:extLst>
        </c:ser>
        <c:ser>
          <c:idx val="2"/>
          <c:order val="2"/>
          <c:tx>
            <c:strRef>
              <c:f>'Return on Options'!$D$2</c:f>
              <c:strCache>
                <c:ptCount val="1"/>
                <c:pt idx="0">
                  <c:v>K=35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'Return on Options'!$D$13:$D$17</c:f>
              <c:numCache>
                <c:formatCode>0%</c:formatCode>
                <c:ptCount val="5"/>
                <c:pt idx="0">
                  <c:v>-1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37.46153846153846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8C-4642-8A56-E609D20E4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5808528"/>
        <c:axId val="1"/>
      </c:lineChart>
      <c:catAx>
        <c:axId val="193580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Stock Price When Call Expires</a:t>
                </a:r>
              </a:p>
            </c:rich>
          </c:tx>
          <c:layout>
            <c:manualLayout>
              <c:xMode val="edge"/>
              <c:yMode val="edge"/>
              <c:x val="0.31386861313868614"/>
              <c:y val="0.87859559088660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Rate of Return</a:t>
                </a:r>
              </a:p>
            </c:rich>
          </c:tx>
          <c:layout>
            <c:manualLayout>
              <c:xMode val="edge"/>
              <c:yMode val="edge"/>
              <c:x val="2.9197080291970802E-2"/>
              <c:y val="0.3769974759544833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3580852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5766423357664234"/>
          <c:y val="0.4281156868171031"/>
          <c:w val="0.98540145985401462"/>
          <c:h val="0.632588865688913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</xdr:row>
      <xdr:rowOff>38100</xdr:rowOff>
    </xdr:from>
    <xdr:to>
      <xdr:col>11</xdr:col>
      <xdr:colOff>247650</xdr:colOff>
      <xdr:row>19</xdr:row>
      <xdr:rowOff>95250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2D9E5923-6627-11E1-50EF-6E8018285D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552450</xdr:colOff>
      <xdr:row>21</xdr:row>
      <xdr:rowOff>0</xdr:rowOff>
    </xdr:from>
    <xdr:to>
      <xdr:col>11</xdr:col>
      <xdr:colOff>247650</xdr:colOff>
      <xdr:row>39</xdr:row>
      <xdr:rowOff>66675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E853D308-53CF-4656-FA99-FCC2C38AD8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1</xdr:row>
      <xdr:rowOff>85725</xdr:rowOff>
    </xdr:from>
    <xdr:to>
      <xdr:col>13</xdr:col>
      <xdr:colOff>19050</xdr:colOff>
      <xdr:row>19</xdr:row>
      <xdr:rowOff>142875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420FE1FC-F1B5-F1AE-7FA7-8485464300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590550</xdr:colOff>
      <xdr:row>21</xdr:row>
      <xdr:rowOff>19050</xdr:rowOff>
    </xdr:from>
    <xdr:to>
      <xdr:col>13</xdr:col>
      <xdr:colOff>9525</xdr:colOff>
      <xdr:row>39</xdr:row>
      <xdr:rowOff>85725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CEB05C0E-D09A-F191-213B-68EB600E1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8</xdr:row>
      <xdr:rowOff>47625</xdr:rowOff>
    </xdr:from>
    <xdr:to>
      <xdr:col>10</xdr:col>
      <xdr:colOff>257175</xdr:colOff>
      <xdr:row>26</xdr:row>
      <xdr:rowOff>114300</xdr:rowOff>
    </xdr:to>
    <xdr:graphicFrame macro="">
      <xdr:nvGraphicFramePr>
        <xdr:cNvPr id="4103" name="Chart 1">
          <a:extLst>
            <a:ext uri="{FF2B5EF4-FFF2-40B4-BE49-F238E27FC236}">
              <a16:creationId xmlns:a16="http://schemas.microsoft.com/office/drawing/2014/main" id="{3B71D803-8272-BE4A-110B-11FA190C60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31</xdr:row>
      <xdr:rowOff>19050</xdr:rowOff>
    </xdr:from>
    <xdr:to>
      <xdr:col>10</xdr:col>
      <xdr:colOff>266700</xdr:colOff>
      <xdr:row>49</xdr:row>
      <xdr:rowOff>85725</xdr:rowOff>
    </xdr:to>
    <xdr:graphicFrame macro="">
      <xdr:nvGraphicFramePr>
        <xdr:cNvPr id="4104" name="Chart 3">
          <a:extLst>
            <a:ext uri="{FF2B5EF4-FFF2-40B4-BE49-F238E27FC236}">
              <a16:creationId xmlns:a16="http://schemas.microsoft.com/office/drawing/2014/main" id="{6A8E8E61-6E49-DFC9-1545-30C2AEE6C7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12</xdr:col>
      <xdr:colOff>466725</xdr:colOff>
      <xdr:row>24</xdr:row>
      <xdr:rowOff>123825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8F5674D-7D68-1AD2-969B-E7A7020FB26D}"/>
            </a:ext>
          </a:extLst>
        </xdr:cNvPr>
        <xdr:cNvSpPr txBox="1"/>
      </xdr:nvSpPr>
      <xdr:spPr>
        <a:xfrm>
          <a:off x="8686800" y="401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2</xdr:row>
      <xdr:rowOff>38100</xdr:rowOff>
    </xdr:from>
    <xdr:to>
      <xdr:col>11</xdr:col>
      <xdr:colOff>257175</xdr:colOff>
      <xdr:row>21</xdr:row>
      <xdr:rowOff>95250</xdr:rowOff>
    </xdr:to>
    <xdr:graphicFrame macro="">
      <xdr:nvGraphicFramePr>
        <xdr:cNvPr id="5125" name="Chart 1">
          <a:extLst>
            <a:ext uri="{FF2B5EF4-FFF2-40B4-BE49-F238E27FC236}">
              <a16:creationId xmlns:a16="http://schemas.microsoft.com/office/drawing/2014/main" id="{99FC55DC-D808-3EFD-2B94-56D9A79AA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95250</xdr:colOff>
      <xdr:row>28</xdr:row>
      <xdr:rowOff>142875</xdr:rowOff>
    </xdr:from>
    <xdr:to>
      <xdr:col>11</xdr:col>
      <xdr:colOff>295275</xdr:colOff>
      <xdr:row>47</xdr:row>
      <xdr:rowOff>47625</xdr:rowOff>
    </xdr:to>
    <xdr:graphicFrame macro="">
      <xdr:nvGraphicFramePr>
        <xdr:cNvPr id="5126" name="Chart 2">
          <a:extLst>
            <a:ext uri="{FF2B5EF4-FFF2-40B4-BE49-F238E27FC236}">
              <a16:creationId xmlns:a16="http://schemas.microsoft.com/office/drawing/2014/main" id="{A680A7AA-387E-6517-BC79-9AB4D2B84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6</xdr:row>
      <xdr:rowOff>47625</xdr:rowOff>
    </xdr:from>
    <xdr:to>
      <xdr:col>12</xdr:col>
      <xdr:colOff>495300</xdr:colOff>
      <xdr:row>24</xdr:row>
      <xdr:rowOff>114300</xdr:rowOff>
    </xdr:to>
    <xdr:graphicFrame macro="">
      <xdr:nvGraphicFramePr>
        <xdr:cNvPr id="6150" name="Chart 1">
          <a:extLst>
            <a:ext uri="{FF2B5EF4-FFF2-40B4-BE49-F238E27FC236}">
              <a16:creationId xmlns:a16="http://schemas.microsoft.com/office/drawing/2014/main" id="{BDDE0874-92A7-5345-FAD3-7EB4F3ED5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409575</xdr:colOff>
      <xdr:row>32</xdr:row>
      <xdr:rowOff>0</xdr:rowOff>
    </xdr:from>
    <xdr:to>
      <xdr:col>13</xdr:col>
      <xdr:colOff>152400</xdr:colOff>
      <xdr:row>50</xdr:row>
      <xdr:rowOff>76200</xdr:rowOff>
    </xdr:to>
    <xdr:graphicFrame macro="">
      <xdr:nvGraphicFramePr>
        <xdr:cNvPr id="6151" name="Chart 3">
          <a:extLst>
            <a:ext uri="{FF2B5EF4-FFF2-40B4-BE49-F238E27FC236}">
              <a16:creationId xmlns:a16="http://schemas.microsoft.com/office/drawing/2014/main" id="{B6679B58-D293-621C-0775-E2979012E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57150</xdr:rowOff>
    </xdr:from>
    <xdr:to>
      <xdr:col>12</xdr:col>
      <xdr:colOff>457200</xdr:colOff>
      <xdr:row>17</xdr:row>
      <xdr:rowOff>0</xdr:rowOff>
    </xdr:to>
    <xdr:graphicFrame macro="">
      <xdr:nvGraphicFramePr>
        <xdr:cNvPr id="7179" name="Chart 1">
          <a:extLst>
            <a:ext uri="{FF2B5EF4-FFF2-40B4-BE49-F238E27FC236}">
              <a16:creationId xmlns:a16="http://schemas.microsoft.com/office/drawing/2014/main" id="{1C9626D8-C5C3-C80F-FC46-FE62A618CA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20</xdr:row>
      <xdr:rowOff>57150</xdr:rowOff>
    </xdr:from>
    <xdr:to>
      <xdr:col>12</xdr:col>
      <xdr:colOff>457200</xdr:colOff>
      <xdr:row>37</xdr:row>
      <xdr:rowOff>0</xdr:rowOff>
    </xdr:to>
    <xdr:graphicFrame macro="">
      <xdr:nvGraphicFramePr>
        <xdr:cNvPr id="7180" name="Chart 2">
          <a:extLst>
            <a:ext uri="{FF2B5EF4-FFF2-40B4-BE49-F238E27FC236}">
              <a16:creationId xmlns:a16="http://schemas.microsoft.com/office/drawing/2014/main" id="{F68ED3C6-5B8F-0B4E-03A1-E8D0070487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390525</xdr:colOff>
      <xdr:row>40</xdr:row>
      <xdr:rowOff>19050</xdr:rowOff>
    </xdr:from>
    <xdr:to>
      <xdr:col>13</xdr:col>
      <xdr:colOff>180975</xdr:colOff>
      <xdr:row>56</xdr:row>
      <xdr:rowOff>123825</xdr:rowOff>
    </xdr:to>
    <xdr:graphicFrame macro="">
      <xdr:nvGraphicFramePr>
        <xdr:cNvPr id="7181" name="Chart 3">
          <a:extLst>
            <a:ext uri="{FF2B5EF4-FFF2-40B4-BE49-F238E27FC236}">
              <a16:creationId xmlns:a16="http://schemas.microsoft.com/office/drawing/2014/main" id="{3F373349-0DBB-4DA2-10BB-29794430CF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57150</xdr:colOff>
      <xdr:row>58</xdr:row>
      <xdr:rowOff>57150</xdr:rowOff>
    </xdr:from>
    <xdr:to>
      <xdr:col>11</xdr:col>
      <xdr:colOff>523875</xdr:colOff>
      <xdr:row>75</xdr:row>
      <xdr:rowOff>0</xdr:rowOff>
    </xdr:to>
    <xdr:graphicFrame macro="">
      <xdr:nvGraphicFramePr>
        <xdr:cNvPr id="7182" name="Chart 4">
          <a:extLst>
            <a:ext uri="{FF2B5EF4-FFF2-40B4-BE49-F238E27FC236}">
              <a16:creationId xmlns:a16="http://schemas.microsoft.com/office/drawing/2014/main" id="{8CD42231-254D-61FC-9DC3-4DB7BB6967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57150</xdr:colOff>
      <xdr:row>77</xdr:row>
      <xdr:rowOff>57150</xdr:rowOff>
    </xdr:from>
    <xdr:to>
      <xdr:col>11</xdr:col>
      <xdr:colOff>438150</xdr:colOff>
      <xdr:row>94</xdr:row>
      <xdr:rowOff>0</xdr:rowOff>
    </xdr:to>
    <xdr:graphicFrame macro="">
      <xdr:nvGraphicFramePr>
        <xdr:cNvPr id="7183" name="Chart 5">
          <a:extLst>
            <a:ext uri="{FF2B5EF4-FFF2-40B4-BE49-F238E27FC236}">
              <a16:creationId xmlns:a16="http://schemas.microsoft.com/office/drawing/2014/main" id="{904C5193-BE99-200F-ED8E-09927909DB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1</xdr:row>
      <xdr:rowOff>57150</xdr:rowOff>
    </xdr:from>
    <xdr:to>
      <xdr:col>11</xdr:col>
      <xdr:colOff>276225</xdr:colOff>
      <xdr:row>24</xdr:row>
      <xdr:rowOff>47625</xdr:rowOff>
    </xdr:to>
    <xdr:graphicFrame macro="">
      <xdr:nvGraphicFramePr>
        <xdr:cNvPr id="9219" name="Chart 1">
          <a:extLst>
            <a:ext uri="{FF2B5EF4-FFF2-40B4-BE49-F238E27FC236}">
              <a16:creationId xmlns:a16="http://schemas.microsoft.com/office/drawing/2014/main" id="{D1115187-F195-1916-AE86-942E09190E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</xdr:row>
      <xdr:rowOff>9525</xdr:rowOff>
    </xdr:from>
    <xdr:to>
      <xdr:col>11</xdr:col>
      <xdr:colOff>400050</xdr:colOff>
      <xdr:row>24</xdr:row>
      <xdr:rowOff>76200</xdr:rowOff>
    </xdr:to>
    <xdr:graphicFrame macro="">
      <xdr:nvGraphicFramePr>
        <xdr:cNvPr id="10248" name="Chart 2">
          <a:extLst>
            <a:ext uri="{FF2B5EF4-FFF2-40B4-BE49-F238E27FC236}">
              <a16:creationId xmlns:a16="http://schemas.microsoft.com/office/drawing/2014/main" id="{DC93B212-38FC-E045-E77B-D7DF3099A3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304800</xdr:colOff>
      <xdr:row>28</xdr:row>
      <xdr:rowOff>9525</xdr:rowOff>
    </xdr:from>
    <xdr:to>
      <xdr:col>13</xdr:col>
      <xdr:colOff>314325</xdr:colOff>
      <xdr:row>51</xdr:row>
      <xdr:rowOff>76200</xdr:rowOff>
    </xdr:to>
    <xdr:graphicFrame macro="">
      <xdr:nvGraphicFramePr>
        <xdr:cNvPr id="10249" name="Chart 3">
          <a:extLst>
            <a:ext uri="{FF2B5EF4-FFF2-40B4-BE49-F238E27FC236}">
              <a16:creationId xmlns:a16="http://schemas.microsoft.com/office/drawing/2014/main" id="{816C912C-E71E-73FF-E023-7C5B8E96C4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219075</xdr:colOff>
      <xdr:row>1</xdr:row>
      <xdr:rowOff>66675</xdr:rowOff>
    </xdr:from>
    <xdr:to>
      <xdr:col>21</xdr:col>
      <xdr:colOff>266700</xdr:colOff>
      <xdr:row>24</xdr:row>
      <xdr:rowOff>133350</xdr:rowOff>
    </xdr:to>
    <xdr:graphicFrame macro="">
      <xdr:nvGraphicFramePr>
        <xdr:cNvPr id="10250" name="Chart 4">
          <a:extLst>
            <a:ext uri="{FF2B5EF4-FFF2-40B4-BE49-F238E27FC236}">
              <a16:creationId xmlns:a16="http://schemas.microsoft.com/office/drawing/2014/main" id="{BCAD8E51-F551-FEBC-AC1E-23BD710E0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4"/>
  <sheetViews>
    <sheetView tabSelected="1" workbookViewId="0">
      <selection activeCell="B1" sqref="B1"/>
    </sheetView>
  </sheetViews>
  <sheetFormatPr defaultRowHeight="12.75" x14ac:dyDescent="0.2"/>
  <cols>
    <col min="1" max="1" width="12.85546875" bestFit="1" customWidth="1"/>
    <col min="2" max="2" width="6.28515625" bestFit="1" customWidth="1"/>
  </cols>
  <sheetData>
    <row r="1" spans="1:3" x14ac:dyDescent="0.2">
      <c r="A1" t="s">
        <v>0</v>
      </c>
      <c r="B1">
        <v>45</v>
      </c>
    </row>
    <row r="3" spans="1:3" x14ac:dyDescent="0.2">
      <c r="A3" t="s">
        <v>1</v>
      </c>
      <c r="B3" t="s">
        <v>2</v>
      </c>
      <c r="C3" t="s">
        <v>4</v>
      </c>
    </row>
    <row r="4" spans="1:3" x14ac:dyDescent="0.2">
      <c r="A4">
        <v>0</v>
      </c>
      <c r="B4">
        <f>MAX(A4-B$1,0)</f>
        <v>0</v>
      </c>
      <c r="C4">
        <f>-B4</f>
        <v>0</v>
      </c>
    </row>
    <row r="5" spans="1:3" x14ac:dyDescent="0.2">
      <c r="A5">
        <f>A4+5</f>
        <v>5</v>
      </c>
      <c r="B5">
        <f t="shared" ref="B5:B24" si="0">MAX(A5-B$1,0)</f>
        <v>0</v>
      </c>
      <c r="C5">
        <f t="shared" ref="C5:C24" si="1">-B5</f>
        <v>0</v>
      </c>
    </row>
    <row r="6" spans="1:3" x14ac:dyDescent="0.2">
      <c r="A6">
        <f>A5+5</f>
        <v>10</v>
      </c>
      <c r="B6">
        <f t="shared" si="0"/>
        <v>0</v>
      </c>
      <c r="C6">
        <f t="shared" si="1"/>
        <v>0</v>
      </c>
    </row>
    <row r="7" spans="1:3" x14ac:dyDescent="0.2">
      <c r="A7">
        <f t="shared" ref="A7:A24" si="2">A6+5</f>
        <v>15</v>
      </c>
      <c r="B7">
        <f t="shared" si="0"/>
        <v>0</v>
      </c>
      <c r="C7">
        <f t="shared" si="1"/>
        <v>0</v>
      </c>
    </row>
    <row r="8" spans="1:3" x14ac:dyDescent="0.2">
      <c r="A8">
        <f t="shared" si="2"/>
        <v>20</v>
      </c>
      <c r="B8">
        <f t="shared" si="0"/>
        <v>0</v>
      </c>
      <c r="C8">
        <f t="shared" si="1"/>
        <v>0</v>
      </c>
    </row>
    <row r="9" spans="1:3" x14ac:dyDescent="0.2">
      <c r="A9">
        <f t="shared" si="2"/>
        <v>25</v>
      </c>
      <c r="B9">
        <f t="shared" si="0"/>
        <v>0</v>
      </c>
      <c r="C9">
        <f t="shared" si="1"/>
        <v>0</v>
      </c>
    </row>
    <row r="10" spans="1:3" x14ac:dyDescent="0.2">
      <c r="A10">
        <f t="shared" si="2"/>
        <v>30</v>
      </c>
      <c r="B10">
        <f t="shared" si="0"/>
        <v>0</v>
      </c>
      <c r="C10">
        <f t="shared" si="1"/>
        <v>0</v>
      </c>
    </row>
    <row r="11" spans="1:3" x14ac:dyDescent="0.2">
      <c r="A11">
        <f t="shared" si="2"/>
        <v>35</v>
      </c>
      <c r="B11">
        <f t="shared" si="0"/>
        <v>0</v>
      </c>
      <c r="C11">
        <f t="shared" si="1"/>
        <v>0</v>
      </c>
    </row>
    <row r="12" spans="1:3" x14ac:dyDescent="0.2">
      <c r="A12">
        <f t="shared" si="2"/>
        <v>40</v>
      </c>
      <c r="B12">
        <f t="shared" si="0"/>
        <v>0</v>
      </c>
      <c r="C12">
        <f t="shared" si="1"/>
        <v>0</v>
      </c>
    </row>
    <row r="13" spans="1:3" x14ac:dyDescent="0.2">
      <c r="A13">
        <f t="shared" si="2"/>
        <v>45</v>
      </c>
      <c r="B13">
        <f t="shared" si="0"/>
        <v>0</v>
      </c>
      <c r="C13">
        <f t="shared" si="1"/>
        <v>0</v>
      </c>
    </row>
    <row r="14" spans="1:3" x14ac:dyDescent="0.2">
      <c r="A14">
        <f t="shared" si="2"/>
        <v>50</v>
      </c>
      <c r="B14">
        <f t="shared" si="0"/>
        <v>5</v>
      </c>
      <c r="C14">
        <f t="shared" si="1"/>
        <v>-5</v>
      </c>
    </row>
    <row r="15" spans="1:3" x14ac:dyDescent="0.2">
      <c r="A15">
        <f t="shared" si="2"/>
        <v>55</v>
      </c>
      <c r="B15">
        <f t="shared" si="0"/>
        <v>10</v>
      </c>
      <c r="C15">
        <f t="shared" si="1"/>
        <v>-10</v>
      </c>
    </row>
    <row r="16" spans="1:3" x14ac:dyDescent="0.2">
      <c r="A16">
        <f t="shared" si="2"/>
        <v>60</v>
      </c>
      <c r="B16">
        <f t="shared" si="0"/>
        <v>15</v>
      </c>
      <c r="C16">
        <f t="shared" si="1"/>
        <v>-15</v>
      </c>
    </row>
    <row r="17" spans="1:3" x14ac:dyDescent="0.2">
      <c r="A17">
        <f t="shared" si="2"/>
        <v>65</v>
      </c>
      <c r="B17">
        <f t="shared" si="0"/>
        <v>20</v>
      </c>
      <c r="C17">
        <f t="shared" si="1"/>
        <v>-20</v>
      </c>
    </row>
    <row r="18" spans="1:3" x14ac:dyDescent="0.2">
      <c r="A18">
        <f t="shared" si="2"/>
        <v>70</v>
      </c>
      <c r="B18">
        <f t="shared" si="0"/>
        <v>25</v>
      </c>
      <c r="C18">
        <f t="shared" si="1"/>
        <v>-25</v>
      </c>
    </row>
    <row r="19" spans="1:3" x14ac:dyDescent="0.2">
      <c r="A19">
        <f t="shared" si="2"/>
        <v>75</v>
      </c>
      <c r="B19">
        <f t="shared" si="0"/>
        <v>30</v>
      </c>
      <c r="C19">
        <f t="shared" si="1"/>
        <v>-30</v>
      </c>
    </row>
    <row r="20" spans="1:3" x14ac:dyDescent="0.2">
      <c r="A20">
        <f t="shared" si="2"/>
        <v>80</v>
      </c>
      <c r="B20">
        <f t="shared" si="0"/>
        <v>35</v>
      </c>
      <c r="C20">
        <f t="shared" si="1"/>
        <v>-35</v>
      </c>
    </row>
    <row r="21" spans="1:3" x14ac:dyDescent="0.2">
      <c r="A21">
        <f t="shared" si="2"/>
        <v>85</v>
      </c>
      <c r="B21">
        <f t="shared" si="0"/>
        <v>40</v>
      </c>
      <c r="C21">
        <f t="shared" si="1"/>
        <v>-40</v>
      </c>
    </row>
    <row r="22" spans="1:3" x14ac:dyDescent="0.2">
      <c r="A22">
        <f t="shared" si="2"/>
        <v>90</v>
      </c>
      <c r="B22">
        <f t="shared" si="0"/>
        <v>45</v>
      </c>
      <c r="C22">
        <f t="shared" si="1"/>
        <v>-45</v>
      </c>
    </row>
    <row r="23" spans="1:3" x14ac:dyDescent="0.2">
      <c r="A23">
        <f t="shared" si="2"/>
        <v>95</v>
      </c>
      <c r="B23">
        <f t="shared" si="0"/>
        <v>50</v>
      </c>
      <c r="C23">
        <f t="shared" si="1"/>
        <v>-50</v>
      </c>
    </row>
    <row r="24" spans="1:3" x14ac:dyDescent="0.2">
      <c r="A24">
        <f t="shared" si="2"/>
        <v>100</v>
      </c>
      <c r="B24">
        <f t="shared" si="0"/>
        <v>55</v>
      </c>
      <c r="C24">
        <f t="shared" si="1"/>
        <v>-55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4"/>
  <sheetViews>
    <sheetView workbookViewId="0">
      <selection activeCell="B1" sqref="B1"/>
    </sheetView>
  </sheetViews>
  <sheetFormatPr defaultRowHeight="12.75" x14ac:dyDescent="0.2"/>
  <cols>
    <col min="1" max="1" width="12.85546875" bestFit="1" customWidth="1"/>
    <col min="2" max="2" width="6.28515625" bestFit="1" customWidth="1"/>
  </cols>
  <sheetData>
    <row r="1" spans="1:3" x14ac:dyDescent="0.2">
      <c r="A1" t="s">
        <v>0</v>
      </c>
      <c r="B1">
        <v>45</v>
      </c>
    </row>
    <row r="3" spans="1:3" x14ac:dyDescent="0.2">
      <c r="A3" t="s">
        <v>1</v>
      </c>
      <c r="B3" t="s">
        <v>2</v>
      </c>
      <c r="C3" t="s">
        <v>3</v>
      </c>
    </row>
    <row r="4" spans="1:3" x14ac:dyDescent="0.2">
      <c r="A4">
        <v>0</v>
      </c>
      <c r="B4">
        <f>MAX(B$1-A4,0)</f>
        <v>45</v>
      </c>
      <c r="C4">
        <f>-B4</f>
        <v>-45</v>
      </c>
    </row>
    <row r="5" spans="1:3" x14ac:dyDescent="0.2">
      <c r="A5">
        <f t="shared" ref="A5:A24" si="0">A4+5</f>
        <v>5</v>
      </c>
      <c r="B5">
        <f t="shared" ref="B5:B24" si="1">MAX(B$1-A5,0)</f>
        <v>40</v>
      </c>
      <c r="C5">
        <f t="shared" ref="C5:C24" si="2">-B5</f>
        <v>-40</v>
      </c>
    </row>
    <row r="6" spans="1:3" x14ac:dyDescent="0.2">
      <c r="A6">
        <f t="shared" si="0"/>
        <v>10</v>
      </c>
      <c r="B6">
        <f t="shared" si="1"/>
        <v>35</v>
      </c>
      <c r="C6">
        <f t="shared" si="2"/>
        <v>-35</v>
      </c>
    </row>
    <row r="7" spans="1:3" x14ac:dyDescent="0.2">
      <c r="A7">
        <f t="shared" si="0"/>
        <v>15</v>
      </c>
      <c r="B7">
        <f t="shared" si="1"/>
        <v>30</v>
      </c>
      <c r="C7">
        <f t="shared" si="2"/>
        <v>-30</v>
      </c>
    </row>
    <row r="8" spans="1:3" x14ac:dyDescent="0.2">
      <c r="A8">
        <f t="shared" si="0"/>
        <v>20</v>
      </c>
      <c r="B8">
        <f t="shared" si="1"/>
        <v>25</v>
      </c>
      <c r="C8">
        <f t="shared" si="2"/>
        <v>-25</v>
      </c>
    </row>
    <row r="9" spans="1:3" x14ac:dyDescent="0.2">
      <c r="A9">
        <f t="shared" si="0"/>
        <v>25</v>
      </c>
      <c r="B9">
        <f t="shared" si="1"/>
        <v>20</v>
      </c>
      <c r="C9">
        <f t="shared" si="2"/>
        <v>-20</v>
      </c>
    </row>
    <row r="10" spans="1:3" x14ac:dyDescent="0.2">
      <c r="A10">
        <f t="shared" si="0"/>
        <v>30</v>
      </c>
      <c r="B10">
        <f t="shared" si="1"/>
        <v>15</v>
      </c>
      <c r="C10">
        <f t="shared" si="2"/>
        <v>-15</v>
      </c>
    </row>
    <row r="11" spans="1:3" x14ac:dyDescent="0.2">
      <c r="A11">
        <f t="shared" si="0"/>
        <v>35</v>
      </c>
      <c r="B11">
        <f t="shared" si="1"/>
        <v>10</v>
      </c>
      <c r="C11">
        <f t="shared" si="2"/>
        <v>-10</v>
      </c>
    </row>
    <row r="12" spans="1:3" x14ac:dyDescent="0.2">
      <c r="A12">
        <f t="shared" si="0"/>
        <v>40</v>
      </c>
      <c r="B12">
        <f t="shared" si="1"/>
        <v>5</v>
      </c>
      <c r="C12">
        <f t="shared" si="2"/>
        <v>-5</v>
      </c>
    </row>
    <row r="13" spans="1:3" x14ac:dyDescent="0.2">
      <c r="A13">
        <f t="shared" si="0"/>
        <v>45</v>
      </c>
      <c r="B13">
        <f t="shared" si="1"/>
        <v>0</v>
      </c>
      <c r="C13">
        <f t="shared" si="2"/>
        <v>0</v>
      </c>
    </row>
    <row r="14" spans="1:3" x14ac:dyDescent="0.2">
      <c r="A14">
        <f t="shared" si="0"/>
        <v>50</v>
      </c>
      <c r="B14">
        <f t="shared" si="1"/>
        <v>0</v>
      </c>
      <c r="C14">
        <f t="shared" si="2"/>
        <v>0</v>
      </c>
    </row>
    <row r="15" spans="1:3" x14ac:dyDescent="0.2">
      <c r="A15">
        <f t="shared" si="0"/>
        <v>55</v>
      </c>
      <c r="B15">
        <f t="shared" si="1"/>
        <v>0</v>
      </c>
      <c r="C15">
        <f t="shared" si="2"/>
        <v>0</v>
      </c>
    </row>
    <row r="16" spans="1:3" x14ac:dyDescent="0.2">
      <c r="A16">
        <f t="shared" si="0"/>
        <v>60</v>
      </c>
      <c r="B16">
        <f t="shared" si="1"/>
        <v>0</v>
      </c>
      <c r="C16">
        <f t="shared" si="2"/>
        <v>0</v>
      </c>
    </row>
    <row r="17" spans="1:3" x14ac:dyDescent="0.2">
      <c r="A17">
        <f t="shared" si="0"/>
        <v>65</v>
      </c>
      <c r="B17">
        <f t="shared" si="1"/>
        <v>0</v>
      </c>
      <c r="C17">
        <f t="shared" si="2"/>
        <v>0</v>
      </c>
    </row>
    <row r="18" spans="1:3" x14ac:dyDescent="0.2">
      <c r="A18">
        <f t="shared" si="0"/>
        <v>70</v>
      </c>
      <c r="B18">
        <f t="shared" si="1"/>
        <v>0</v>
      </c>
      <c r="C18">
        <f t="shared" si="2"/>
        <v>0</v>
      </c>
    </row>
    <row r="19" spans="1:3" x14ac:dyDescent="0.2">
      <c r="A19">
        <f t="shared" si="0"/>
        <v>75</v>
      </c>
      <c r="B19">
        <f t="shared" si="1"/>
        <v>0</v>
      </c>
      <c r="C19">
        <f t="shared" si="2"/>
        <v>0</v>
      </c>
    </row>
    <row r="20" spans="1:3" x14ac:dyDescent="0.2">
      <c r="A20">
        <f t="shared" si="0"/>
        <v>80</v>
      </c>
      <c r="B20">
        <f t="shared" si="1"/>
        <v>0</v>
      </c>
      <c r="C20">
        <f t="shared" si="2"/>
        <v>0</v>
      </c>
    </row>
    <row r="21" spans="1:3" x14ac:dyDescent="0.2">
      <c r="A21">
        <f t="shared" si="0"/>
        <v>85</v>
      </c>
      <c r="B21">
        <f t="shared" si="1"/>
        <v>0</v>
      </c>
      <c r="C21">
        <f t="shared" si="2"/>
        <v>0</v>
      </c>
    </row>
    <row r="22" spans="1:3" x14ac:dyDescent="0.2">
      <c r="A22">
        <f t="shared" si="0"/>
        <v>90</v>
      </c>
      <c r="B22">
        <f t="shared" si="1"/>
        <v>0</v>
      </c>
      <c r="C22">
        <f t="shared" si="2"/>
        <v>0</v>
      </c>
    </row>
    <row r="23" spans="1:3" x14ac:dyDescent="0.2">
      <c r="A23">
        <f t="shared" si="0"/>
        <v>95</v>
      </c>
      <c r="B23">
        <f t="shared" si="1"/>
        <v>0</v>
      </c>
      <c r="C23">
        <f t="shared" si="2"/>
        <v>0</v>
      </c>
    </row>
    <row r="24" spans="1:3" x14ac:dyDescent="0.2">
      <c r="A24">
        <f t="shared" si="0"/>
        <v>100</v>
      </c>
      <c r="B24">
        <f t="shared" si="1"/>
        <v>0</v>
      </c>
      <c r="C24">
        <f t="shared" si="2"/>
        <v>0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6"/>
  <sheetViews>
    <sheetView topLeftCell="A5" workbookViewId="0">
      <selection activeCell="L35" sqref="L35"/>
    </sheetView>
  </sheetViews>
  <sheetFormatPr defaultRowHeight="12.75" x14ac:dyDescent="0.2"/>
  <cols>
    <col min="1" max="1" width="14.140625" bestFit="1" customWidth="1"/>
    <col min="2" max="4" width="12" bestFit="1" customWidth="1"/>
  </cols>
  <sheetData>
    <row r="1" spans="1:4" x14ac:dyDescent="0.2">
      <c r="A1" t="s">
        <v>28</v>
      </c>
      <c r="B1" s="5">
        <v>39273</v>
      </c>
      <c r="C1" s="5">
        <v>39273</v>
      </c>
      <c r="D1" s="5">
        <v>39273</v>
      </c>
    </row>
    <row r="2" spans="1:4" x14ac:dyDescent="0.2">
      <c r="A2" t="s">
        <v>29</v>
      </c>
      <c r="B2" s="5">
        <v>39372</v>
      </c>
      <c r="C2" s="5">
        <v>39372</v>
      </c>
      <c r="D2" s="5">
        <v>39372</v>
      </c>
    </row>
    <row r="3" spans="1:4" x14ac:dyDescent="0.2">
      <c r="A3" t="s">
        <v>30</v>
      </c>
      <c r="B3">
        <f>B2-B1</f>
        <v>99</v>
      </c>
      <c r="C3">
        <f>C2-C1</f>
        <v>99</v>
      </c>
      <c r="D3">
        <f>D2-D1</f>
        <v>99</v>
      </c>
    </row>
    <row r="4" spans="1:4" x14ac:dyDescent="0.2">
      <c r="A4" t="s">
        <v>6</v>
      </c>
      <c r="B4">
        <f>B3/365</f>
        <v>0.27123287671232876</v>
      </c>
      <c r="C4">
        <f>C3/365</f>
        <v>0.27123287671232876</v>
      </c>
      <c r="D4">
        <f>D3/365</f>
        <v>0.27123287671232876</v>
      </c>
    </row>
    <row r="5" spans="1:4" x14ac:dyDescent="0.2">
      <c r="A5" t="s">
        <v>7</v>
      </c>
      <c r="B5" s="2">
        <v>4.8300000000000003E-2</v>
      </c>
      <c r="C5">
        <v>4.8300000000000003E-2</v>
      </c>
      <c r="D5">
        <v>4.8300000000000003E-2</v>
      </c>
    </row>
    <row r="6" spans="1:4" x14ac:dyDescent="0.2">
      <c r="A6" t="s">
        <v>42</v>
      </c>
      <c r="B6" s="2" t="s">
        <v>39</v>
      </c>
      <c r="C6" t="s">
        <v>40</v>
      </c>
      <c r="D6" t="s">
        <v>41</v>
      </c>
    </row>
    <row r="7" spans="1:4" x14ac:dyDescent="0.2">
      <c r="A7" t="s">
        <v>0</v>
      </c>
      <c r="B7">
        <v>25</v>
      </c>
      <c r="C7">
        <v>30</v>
      </c>
      <c r="D7">
        <v>35</v>
      </c>
    </row>
    <row r="8" spans="1:4" x14ac:dyDescent="0.2">
      <c r="A8" t="s">
        <v>5</v>
      </c>
      <c r="B8">
        <v>4.9000000000000004</v>
      </c>
      <c r="C8">
        <v>1.22</v>
      </c>
      <c r="D8">
        <v>0.13</v>
      </c>
    </row>
    <row r="10" spans="1:4" x14ac:dyDescent="0.2">
      <c r="A10" t="s">
        <v>1</v>
      </c>
      <c r="B10" t="s">
        <v>8</v>
      </c>
      <c r="C10" t="s">
        <v>8</v>
      </c>
      <c r="D10" t="str">
        <f>C10</f>
        <v>Profit</v>
      </c>
    </row>
    <row r="11" spans="1:4" x14ac:dyDescent="0.2">
      <c r="A11">
        <v>0</v>
      </c>
      <c r="B11" s="1">
        <f>MAX($A11-B$7,0)-B$8</f>
        <v>-4.9000000000000004</v>
      </c>
      <c r="C11" s="1">
        <f>MAX($A11-C$7,0)-C$8</f>
        <v>-1.22</v>
      </c>
      <c r="D11" s="1">
        <f>MAX($A11-D$7,0)-D$8</f>
        <v>-0.13</v>
      </c>
    </row>
    <row r="12" spans="1:4" x14ac:dyDescent="0.2">
      <c r="A12">
        <f t="shared" ref="A12:A31" si="0">A11+5</f>
        <v>5</v>
      </c>
      <c r="B12" s="1">
        <f t="shared" ref="B12:D31" si="1">MAX($A12-B$7,0)-B$8</f>
        <v>-4.9000000000000004</v>
      </c>
      <c r="C12" s="1">
        <f t="shared" si="1"/>
        <v>-1.22</v>
      </c>
      <c r="D12" s="1">
        <f t="shared" si="1"/>
        <v>-0.13</v>
      </c>
    </row>
    <row r="13" spans="1:4" x14ac:dyDescent="0.2">
      <c r="A13">
        <f t="shared" si="0"/>
        <v>10</v>
      </c>
      <c r="B13" s="1">
        <f t="shared" si="1"/>
        <v>-4.9000000000000004</v>
      </c>
      <c r="C13" s="1">
        <f t="shared" si="1"/>
        <v>-1.22</v>
      </c>
      <c r="D13" s="1">
        <f t="shared" si="1"/>
        <v>-0.13</v>
      </c>
    </row>
    <row r="14" spans="1:4" x14ac:dyDescent="0.2">
      <c r="A14">
        <f t="shared" si="0"/>
        <v>15</v>
      </c>
      <c r="B14" s="1">
        <f t="shared" si="1"/>
        <v>-4.9000000000000004</v>
      </c>
      <c r="C14" s="1">
        <f t="shared" si="1"/>
        <v>-1.22</v>
      </c>
      <c r="D14" s="1">
        <f t="shared" si="1"/>
        <v>-0.13</v>
      </c>
    </row>
    <row r="15" spans="1:4" x14ac:dyDescent="0.2">
      <c r="A15">
        <f t="shared" si="0"/>
        <v>20</v>
      </c>
      <c r="B15" s="1">
        <f t="shared" si="1"/>
        <v>-4.9000000000000004</v>
      </c>
      <c r="C15" s="1">
        <f t="shared" si="1"/>
        <v>-1.22</v>
      </c>
      <c r="D15" s="1">
        <f t="shared" si="1"/>
        <v>-0.13</v>
      </c>
    </row>
    <row r="16" spans="1:4" x14ac:dyDescent="0.2">
      <c r="A16">
        <f t="shared" si="0"/>
        <v>25</v>
      </c>
      <c r="B16" s="1">
        <f t="shared" si="1"/>
        <v>-4.9000000000000004</v>
      </c>
      <c r="C16" s="1">
        <f t="shared" si="1"/>
        <v>-1.22</v>
      </c>
      <c r="D16" s="1">
        <f t="shared" si="1"/>
        <v>-0.13</v>
      </c>
    </row>
    <row r="17" spans="1:4" x14ac:dyDescent="0.2">
      <c r="A17">
        <f t="shared" si="0"/>
        <v>30</v>
      </c>
      <c r="B17" s="1">
        <f t="shared" si="1"/>
        <v>9.9999999999999645E-2</v>
      </c>
      <c r="C17" s="1">
        <f t="shared" si="1"/>
        <v>-1.22</v>
      </c>
      <c r="D17" s="1">
        <f t="shared" si="1"/>
        <v>-0.13</v>
      </c>
    </row>
    <row r="18" spans="1:4" x14ac:dyDescent="0.2">
      <c r="A18">
        <f t="shared" si="0"/>
        <v>35</v>
      </c>
      <c r="B18" s="1">
        <f t="shared" si="1"/>
        <v>5.0999999999999996</v>
      </c>
      <c r="C18" s="1">
        <f t="shared" si="1"/>
        <v>3.7800000000000002</v>
      </c>
      <c r="D18" s="1">
        <f t="shared" si="1"/>
        <v>-0.13</v>
      </c>
    </row>
    <row r="19" spans="1:4" x14ac:dyDescent="0.2">
      <c r="A19">
        <f t="shared" si="0"/>
        <v>40</v>
      </c>
      <c r="B19" s="1">
        <f t="shared" si="1"/>
        <v>10.1</v>
      </c>
      <c r="C19" s="1">
        <f t="shared" si="1"/>
        <v>8.7799999999999994</v>
      </c>
      <c r="D19" s="1">
        <f t="shared" si="1"/>
        <v>4.87</v>
      </c>
    </row>
    <row r="20" spans="1:4" x14ac:dyDescent="0.2">
      <c r="A20">
        <f t="shared" si="0"/>
        <v>45</v>
      </c>
      <c r="B20" s="1">
        <f t="shared" si="1"/>
        <v>15.1</v>
      </c>
      <c r="C20" s="1">
        <f t="shared" si="1"/>
        <v>13.78</v>
      </c>
      <c r="D20" s="1">
        <f t="shared" si="1"/>
        <v>9.8699999999999992</v>
      </c>
    </row>
    <row r="21" spans="1:4" x14ac:dyDescent="0.2">
      <c r="A21">
        <f t="shared" si="0"/>
        <v>50</v>
      </c>
      <c r="B21" s="1">
        <f t="shared" si="1"/>
        <v>20.100000000000001</v>
      </c>
      <c r="C21" s="1">
        <f t="shared" si="1"/>
        <v>18.78</v>
      </c>
      <c r="D21" s="1">
        <f t="shared" si="1"/>
        <v>14.87</v>
      </c>
    </row>
    <row r="22" spans="1:4" x14ac:dyDescent="0.2">
      <c r="A22">
        <f t="shared" si="0"/>
        <v>55</v>
      </c>
      <c r="B22" s="1">
        <f t="shared" si="1"/>
        <v>25.1</v>
      </c>
      <c r="C22" s="1">
        <f t="shared" si="1"/>
        <v>23.78</v>
      </c>
      <c r="D22" s="1">
        <f t="shared" si="1"/>
        <v>19.87</v>
      </c>
    </row>
    <row r="23" spans="1:4" x14ac:dyDescent="0.2">
      <c r="A23">
        <f t="shared" si="0"/>
        <v>60</v>
      </c>
      <c r="B23" s="1">
        <f t="shared" si="1"/>
        <v>30.1</v>
      </c>
      <c r="C23" s="1">
        <f t="shared" si="1"/>
        <v>28.78</v>
      </c>
      <c r="D23" s="1">
        <f t="shared" si="1"/>
        <v>24.87</v>
      </c>
    </row>
    <row r="24" spans="1:4" x14ac:dyDescent="0.2">
      <c r="A24">
        <f t="shared" si="0"/>
        <v>65</v>
      </c>
      <c r="B24" s="1">
        <f t="shared" si="1"/>
        <v>35.1</v>
      </c>
      <c r="C24" s="1">
        <f t="shared" si="1"/>
        <v>33.78</v>
      </c>
      <c r="D24" s="1">
        <f t="shared" si="1"/>
        <v>29.87</v>
      </c>
    </row>
    <row r="25" spans="1:4" x14ac:dyDescent="0.2">
      <c r="A25">
        <f t="shared" si="0"/>
        <v>70</v>
      </c>
      <c r="B25" s="1">
        <f t="shared" si="1"/>
        <v>40.1</v>
      </c>
      <c r="C25" s="1">
        <f t="shared" si="1"/>
        <v>38.78</v>
      </c>
      <c r="D25" s="1">
        <f t="shared" si="1"/>
        <v>34.869999999999997</v>
      </c>
    </row>
    <row r="26" spans="1:4" x14ac:dyDescent="0.2">
      <c r="A26">
        <f t="shared" si="0"/>
        <v>75</v>
      </c>
      <c r="B26" s="1">
        <f t="shared" si="1"/>
        <v>45.1</v>
      </c>
      <c r="C26" s="1">
        <f t="shared" si="1"/>
        <v>43.78</v>
      </c>
      <c r="D26" s="1">
        <f t="shared" si="1"/>
        <v>39.869999999999997</v>
      </c>
    </row>
    <row r="27" spans="1:4" x14ac:dyDescent="0.2">
      <c r="A27">
        <f t="shared" si="0"/>
        <v>80</v>
      </c>
      <c r="B27" s="1">
        <f t="shared" si="1"/>
        <v>50.1</v>
      </c>
      <c r="C27" s="1">
        <f t="shared" si="1"/>
        <v>48.78</v>
      </c>
      <c r="D27" s="1">
        <f t="shared" si="1"/>
        <v>44.87</v>
      </c>
    </row>
    <row r="28" spans="1:4" x14ac:dyDescent="0.2">
      <c r="A28">
        <f t="shared" si="0"/>
        <v>85</v>
      </c>
      <c r="B28" s="1">
        <f t="shared" si="1"/>
        <v>55.1</v>
      </c>
      <c r="C28" s="1">
        <f t="shared" si="1"/>
        <v>53.78</v>
      </c>
      <c r="D28" s="1">
        <f t="shared" si="1"/>
        <v>49.87</v>
      </c>
    </row>
    <row r="29" spans="1:4" x14ac:dyDescent="0.2">
      <c r="A29">
        <f t="shared" si="0"/>
        <v>90</v>
      </c>
      <c r="B29" s="1">
        <f t="shared" si="1"/>
        <v>60.1</v>
      </c>
      <c r="C29" s="1">
        <f t="shared" si="1"/>
        <v>58.78</v>
      </c>
      <c r="D29" s="1">
        <f t="shared" si="1"/>
        <v>54.87</v>
      </c>
    </row>
    <row r="30" spans="1:4" x14ac:dyDescent="0.2">
      <c r="A30">
        <f t="shared" si="0"/>
        <v>95</v>
      </c>
      <c r="B30" s="1">
        <f t="shared" si="1"/>
        <v>65.099999999999994</v>
      </c>
      <c r="C30" s="1">
        <f t="shared" si="1"/>
        <v>63.78</v>
      </c>
      <c r="D30" s="1">
        <f t="shared" si="1"/>
        <v>59.87</v>
      </c>
    </row>
    <row r="31" spans="1:4" x14ac:dyDescent="0.2">
      <c r="A31">
        <f t="shared" si="0"/>
        <v>100</v>
      </c>
      <c r="B31" s="1">
        <f t="shared" si="1"/>
        <v>70.099999999999994</v>
      </c>
      <c r="C31" s="1">
        <f t="shared" si="1"/>
        <v>68.78</v>
      </c>
      <c r="D31" s="1">
        <f t="shared" si="1"/>
        <v>64.87</v>
      </c>
    </row>
    <row r="33" spans="1:4" x14ac:dyDescent="0.2">
      <c r="A33" t="s">
        <v>9</v>
      </c>
    </row>
    <row r="35" spans="1:4" x14ac:dyDescent="0.2">
      <c r="A35" t="s">
        <v>1</v>
      </c>
      <c r="B35" t="s">
        <v>8</v>
      </c>
      <c r="C35" t="s">
        <v>8</v>
      </c>
      <c r="D35" t="str">
        <f>C35</f>
        <v>Profit</v>
      </c>
    </row>
    <row r="36" spans="1:4" x14ac:dyDescent="0.2">
      <c r="A36">
        <v>0</v>
      </c>
      <c r="B36" s="1">
        <f>MAX($A36-B$7,0)-B$8*(1+B$5)^B$4</f>
        <v>-4.9630933562647437</v>
      </c>
      <c r="C36" s="1">
        <f>MAX($A36-C$7,0)-C$8*(1+C$5)^C$4</f>
        <v>-1.2357089580904055</v>
      </c>
      <c r="D36" s="1">
        <f>MAX($A36-D$7,0)-D$8*(1+D$5)^D$4</f>
        <v>-0.13167390537028911</v>
      </c>
    </row>
    <row r="37" spans="1:4" x14ac:dyDescent="0.2">
      <c r="A37">
        <f t="shared" ref="A37:A56" si="2">A36+5</f>
        <v>5</v>
      </c>
      <c r="B37" s="1">
        <f t="shared" ref="B37:D56" si="3">MAX($A37-B$7,0)-B$8*(1+B$5)^B$4</f>
        <v>-4.9630933562647437</v>
      </c>
      <c r="C37" s="1">
        <f t="shared" si="3"/>
        <v>-1.2357089580904055</v>
      </c>
      <c r="D37" s="1">
        <f t="shared" si="3"/>
        <v>-0.13167390537028911</v>
      </c>
    </row>
    <row r="38" spans="1:4" x14ac:dyDescent="0.2">
      <c r="A38">
        <f t="shared" si="2"/>
        <v>10</v>
      </c>
      <c r="B38" s="1">
        <f t="shared" si="3"/>
        <v>-4.9630933562647437</v>
      </c>
      <c r="C38" s="1">
        <f t="shared" si="3"/>
        <v>-1.2357089580904055</v>
      </c>
      <c r="D38" s="1">
        <f t="shared" si="3"/>
        <v>-0.13167390537028911</v>
      </c>
    </row>
    <row r="39" spans="1:4" x14ac:dyDescent="0.2">
      <c r="A39">
        <f t="shared" si="2"/>
        <v>15</v>
      </c>
      <c r="B39" s="1">
        <f t="shared" si="3"/>
        <v>-4.9630933562647437</v>
      </c>
      <c r="C39" s="1">
        <f t="shared" si="3"/>
        <v>-1.2357089580904055</v>
      </c>
      <c r="D39" s="1">
        <f t="shared" si="3"/>
        <v>-0.13167390537028911</v>
      </c>
    </row>
    <row r="40" spans="1:4" x14ac:dyDescent="0.2">
      <c r="A40">
        <f t="shared" si="2"/>
        <v>20</v>
      </c>
      <c r="B40" s="1">
        <f t="shared" si="3"/>
        <v>-4.9630933562647437</v>
      </c>
      <c r="C40" s="1">
        <f t="shared" si="3"/>
        <v>-1.2357089580904055</v>
      </c>
      <c r="D40" s="1">
        <f t="shared" si="3"/>
        <v>-0.13167390537028911</v>
      </c>
    </row>
    <row r="41" spans="1:4" x14ac:dyDescent="0.2">
      <c r="A41">
        <f t="shared" si="2"/>
        <v>25</v>
      </c>
      <c r="B41" s="1">
        <f t="shared" si="3"/>
        <v>-4.9630933562647437</v>
      </c>
      <c r="C41" s="1">
        <f t="shared" si="3"/>
        <v>-1.2357089580904055</v>
      </c>
      <c r="D41" s="1">
        <f t="shared" si="3"/>
        <v>-0.13167390537028911</v>
      </c>
    </row>
    <row r="42" spans="1:4" x14ac:dyDescent="0.2">
      <c r="A42">
        <f t="shared" si="2"/>
        <v>30</v>
      </c>
      <c r="B42" s="1">
        <f t="shared" si="3"/>
        <v>3.6906643735256317E-2</v>
      </c>
      <c r="C42" s="1">
        <f t="shared" si="3"/>
        <v>-1.2357089580904055</v>
      </c>
      <c r="D42" s="1">
        <f t="shared" si="3"/>
        <v>-0.13167390537028911</v>
      </c>
    </row>
    <row r="43" spans="1:4" x14ac:dyDescent="0.2">
      <c r="A43">
        <f t="shared" si="2"/>
        <v>35</v>
      </c>
      <c r="B43" s="1">
        <f t="shared" si="3"/>
        <v>5.0369066437352563</v>
      </c>
      <c r="C43" s="1">
        <f t="shared" si="3"/>
        <v>3.7642910419095945</v>
      </c>
      <c r="D43" s="1">
        <f t="shared" si="3"/>
        <v>-0.13167390537028911</v>
      </c>
    </row>
    <row r="44" spans="1:4" x14ac:dyDescent="0.2">
      <c r="A44">
        <f t="shared" si="2"/>
        <v>40</v>
      </c>
      <c r="B44" s="1">
        <f t="shared" si="3"/>
        <v>10.036906643735257</v>
      </c>
      <c r="C44" s="1">
        <f t="shared" si="3"/>
        <v>8.7642910419095941</v>
      </c>
      <c r="D44" s="1">
        <f t="shared" si="3"/>
        <v>4.8683260946297109</v>
      </c>
    </row>
    <row r="45" spans="1:4" x14ac:dyDescent="0.2">
      <c r="A45">
        <f t="shared" si="2"/>
        <v>45</v>
      </c>
      <c r="B45" s="1">
        <f t="shared" si="3"/>
        <v>15.036906643735257</v>
      </c>
      <c r="C45" s="1">
        <f t="shared" si="3"/>
        <v>13.764291041909594</v>
      </c>
      <c r="D45" s="1">
        <f t="shared" si="3"/>
        <v>9.8683260946297118</v>
      </c>
    </row>
    <row r="46" spans="1:4" x14ac:dyDescent="0.2">
      <c r="A46">
        <f t="shared" si="2"/>
        <v>50</v>
      </c>
      <c r="B46" s="1">
        <f t="shared" si="3"/>
        <v>20.036906643735257</v>
      </c>
      <c r="C46" s="1">
        <f t="shared" si="3"/>
        <v>18.764291041909594</v>
      </c>
      <c r="D46" s="1">
        <f t="shared" si="3"/>
        <v>14.868326094629712</v>
      </c>
    </row>
    <row r="47" spans="1:4" x14ac:dyDescent="0.2">
      <c r="A47">
        <f t="shared" si="2"/>
        <v>55</v>
      </c>
      <c r="B47" s="1">
        <f t="shared" si="3"/>
        <v>25.036906643735257</v>
      </c>
      <c r="C47" s="1">
        <f t="shared" si="3"/>
        <v>23.764291041909594</v>
      </c>
      <c r="D47" s="1">
        <f t="shared" si="3"/>
        <v>19.868326094629712</v>
      </c>
    </row>
    <row r="48" spans="1:4" x14ac:dyDescent="0.2">
      <c r="A48">
        <f t="shared" si="2"/>
        <v>60</v>
      </c>
      <c r="B48" s="1">
        <f t="shared" si="3"/>
        <v>30.036906643735257</v>
      </c>
      <c r="C48" s="1">
        <f t="shared" si="3"/>
        <v>28.764291041909594</v>
      </c>
      <c r="D48" s="1">
        <f t="shared" si="3"/>
        <v>24.868326094629712</v>
      </c>
    </row>
    <row r="49" spans="1:4" x14ac:dyDescent="0.2">
      <c r="A49">
        <f t="shared" si="2"/>
        <v>65</v>
      </c>
      <c r="B49" s="1">
        <f t="shared" si="3"/>
        <v>35.036906643735257</v>
      </c>
      <c r="C49" s="1">
        <f t="shared" si="3"/>
        <v>33.764291041909594</v>
      </c>
      <c r="D49" s="1">
        <f t="shared" si="3"/>
        <v>29.868326094629712</v>
      </c>
    </row>
    <row r="50" spans="1:4" x14ac:dyDescent="0.2">
      <c r="A50">
        <f t="shared" si="2"/>
        <v>70</v>
      </c>
      <c r="B50" s="1">
        <f t="shared" si="3"/>
        <v>40.036906643735257</v>
      </c>
      <c r="C50" s="1">
        <f t="shared" si="3"/>
        <v>38.764291041909594</v>
      </c>
      <c r="D50" s="1">
        <f t="shared" si="3"/>
        <v>34.868326094629708</v>
      </c>
    </row>
    <row r="51" spans="1:4" x14ac:dyDescent="0.2">
      <c r="A51">
        <f t="shared" si="2"/>
        <v>75</v>
      </c>
      <c r="B51" s="1">
        <f t="shared" si="3"/>
        <v>45.036906643735257</v>
      </c>
      <c r="C51" s="1">
        <f t="shared" si="3"/>
        <v>43.764291041909594</v>
      </c>
      <c r="D51" s="1">
        <f t="shared" si="3"/>
        <v>39.868326094629708</v>
      </c>
    </row>
    <row r="52" spans="1:4" x14ac:dyDescent="0.2">
      <c r="A52">
        <f t="shared" si="2"/>
        <v>80</v>
      </c>
      <c r="B52" s="1">
        <f t="shared" si="3"/>
        <v>50.036906643735257</v>
      </c>
      <c r="C52" s="1">
        <f t="shared" si="3"/>
        <v>48.764291041909594</v>
      </c>
      <c r="D52" s="1">
        <f t="shared" si="3"/>
        <v>44.868326094629708</v>
      </c>
    </row>
    <row r="53" spans="1:4" x14ac:dyDescent="0.2">
      <c r="A53">
        <f t="shared" si="2"/>
        <v>85</v>
      </c>
      <c r="B53" s="1">
        <f t="shared" si="3"/>
        <v>55.036906643735257</v>
      </c>
      <c r="C53" s="1">
        <f t="shared" si="3"/>
        <v>53.764291041909594</v>
      </c>
      <c r="D53" s="1">
        <f t="shared" si="3"/>
        <v>49.868326094629708</v>
      </c>
    </row>
    <row r="54" spans="1:4" x14ac:dyDescent="0.2">
      <c r="A54">
        <f t="shared" si="2"/>
        <v>90</v>
      </c>
      <c r="B54" s="1">
        <f t="shared" si="3"/>
        <v>60.036906643735257</v>
      </c>
      <c r="C54" s="1">
        <f t="shared" si="3"/>
        <v>58.764291041909594</v>
      </c>
      <c r="D54" s="1">
        <f t="shared" si="3"/>
        <v>54.868326094629708</v>
      </c>
    </row>
    <row r="55" spans="1:4" x14ac:dyDescent="0.2">
      <c r="A55">
        <f t="shared" si="2"/>
        <v>95</v>
      </c>
      <c r="B55" s="1">
        <f t="shared" si="3"/>
        <v>65.03690664373525</v>
      </c>
      <c r="C55" s="1">
        <f t="shared" si="3"/>
        <v>63.764291041909594</v>
      </c>
      <c r="D55" s="1">
        <f t="shared" si="3"/>
        <v>59.868326094629708</v>
      </c>
    </row>
    <row r="56" spans="1:4" x14ac:dyDescent="0.2">
      <c r="A56">
        <f t="shared" si="2"/>
        <v>100</v>
      </c>
      <c r="B56" s="1">
        <f t="shared" si="3"/>
        <v>70.03690664373525</v>
      </c>
      <c r="C56" s="1">
        <f t="shared" si="3"/>
        <v>68.764291041909601</v>
      </c>
      <c r="D56" s="1">
        <f t="shared" si="3"/>
        <v>64.868326094629708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workbookViewId="0">
      <selection activeCell="N14" sqref="N14"/>
    </sheetView>
  </sheetViews>
  <sheetFormatPr defaultRowHeight="12.75" x14ac:dyDescent="0.2"/>
  <cols>
    <col min="1" max="1" width="12.85546875" bestFit="1" customWidth="1"/>
    <col min="2" max="4" width="10.140625" bestFit="1" customWidth="1"/>
  </cols>
  <sheetData>
    <row r="1" spans="1:4" x14ac:dyDescent="0.2">
      <c r="A1" t="s">
        <v>30</v>
      </c>
      <c r="B1">
        <v>99</v>
      </c>
      <c r="C1">
        <v>99</v>
      </c>
      <c r="D1">
        <v>99</v>
      </c>
    </row>
    <row r="2" spans="1:4" x14ac:dyDescent="0.2">
      <c r="A2" t="s">
        <v>6</v>
      </c>
      <c r="B2">
        <f>B1/365</f>
        <v>0.27123287671232876</v>
      </c>
      <c r="C2">
        <f>C1/365</f>
        <v>0.27123287671232876</v>
      </c>
      <c r="D2">
        <f>D1/365</f>
        <v>0.27123287671232876</v>
      </c>
    </row>
    <row r="3" spans="1:4" x14ac:dyDescent="0.2">
      <c r="A3" t="s">
        <v>7</v>
      </c>
      <c r="B3" s="2">
        <v>4.8300000000000003E-2</v>
      </c>
      <c r="C3">
        <v>4.8300000000000003E-2</v>
      </c>
      <c r="D3">
        <v>4.8300000000000003E-2</v>
      </c>
    </row>
    <row r="4" spans="1:4" x14ac:dyDescent="0.2">
      <c r="A4" t="s">
        <v>42</v>
      </c>
      <c r="B4" s="2" t="s">
        <v>39</v>
      </c>
      <c r="C4" t="s">
        <v>40</v>
      </c>
      <c r="D4" t="s">
        <v>41</v>
      </c>
    </row>
    <row r="5" spans="1:4" x14ac:dyDescent="0.2">
      <c r="A5" t="s">
        <v>0</v>
      </c>
      <c r="B5">
        <v>25</v>
      </c>
      <c r="C5">
        <v>30</v>
      </c>
      <c r="D5">
        <v>35</v>
      </c>
    </row>
    <row r="6" spans="1:4" x14ac:dyDescent="0.2">
      <c r="A6" t="s">
        <v>10</v>
      </c>
      <c r="B6">
        <v>0.21</v>
      </c>
      <c r="C6">
        <v>1.55</v>
      </c>
      <c r="D6">
        <v>5.65</v>
      </c>
    </row>
    <row r="8" spans="1:4" x14ac:dyDescent="0.2">
      <c r="A8" t="s">
        <v>1</v>
      </c>
      <c r="B8" t="s">
        <v>8</v>
      </c>
      <c r="C8" t="str">
        <f>B8</f>
        <v>Profit</v>
      </c>
      <c r="D8" t="str">
        <f>C8</f>
        <v>Profit</v>
      </c>
    </row>
    <row r="9" spans="1:4" x14ac:dyDescent="0.2">
      <c r="A9">
        <v>0</v>
      </c>
      <c r="B9" s="1">
        <f>MAX(B$5-$A9,0)-B$6</f>
        <v>24.79</v>
      </c>
      <c r="C9" s="1">
        <f>MAX(C$5-$A9,0)-C$6</f>
        <v>28.45</v>
      </c>
      <c r="D9" s="1">
        <f>MAX(D$5-$A9,0)-D$6</f>
        <v>29.35</v>
      </c>
    </row>
    <row r="10" spans="1:4" x14ac:dyDescent="0.2">
      <c r="A10">
        <f t="shared" ref="A10:A29" si="0">A9+5</f>
        <v>5</v>
      </c>
      <c r="B10" s="1">
        <f t="shared" ref="B10:D29" si="1">MAX(B$5-$A10,0)-B$6</f>
        <v>19.79</v>
      </c>
      <c r="C10" s="1">
        <f t="shared" si="1"/>
        <v>23.45</v>
      </c>
      <c r="D10" s="1">
        <f t="shared" si="1"/>
        <v>24.35</v>
      </c>
    </row>
    <row r="11" spans="1:4" x14ac:dyDescent="0.2">
      <c r="A11">
        <f t="shared" si="0"/>
        <v>10</v>
      </c>
      <c r="B11" s="1">
        <f t="shared" si="1"/>
        <v>14.79</v>
      </c>
      <c r="C11" s="1">
        <f t="shared" si="1"/>
        <v>18.45</v>
      </c>
      <c r="D11" s="1">
        <f t="shared" si="1"/>
        <v>19.350000000000001</v>
      </c>
    </row>
    <row r="12" spans="1:4" x14ac:dyDescent="0.2">
      <c r="A12">
        <f t="shared" si="0"/>
        <v>15</v>
      </c>
      <c r="B12" s="1">
        <f t="shared" si="1"/>
        <v>9.7899999999999991</v>
      </c>
      <c r="C12" s="1">
        <f t="shared" si="1"/>
        <v>13.45</v>
      </c>
      <c r="D12" s="1">
        <f t="shared" si="1"/>
        <v>14.35</v>
      </c>
    </row>
    <row r="13" spans="1:4" x14ac:dyDescent="0.2">
      <c r="A13">
        <f t="shared" si="0"/>
        <v>20</v>
      </c>
      <c r="B13" s="1">
        <f t="shared" si="1"/>
        <v>4.79</v>
      </c>
      <c r="C13" s="1">
        <f t="shared" si="1"/>
        <v>8.4499999999999993</v>
      </c>
      <c r="D13" s="1">
        <f t="shared" si="1"/>
        <v>9.35</v>
      </c>
    </row>
    <row r="14" spans="1:4" x14ac:dyDescent="0.2">
      <c r="A14">
        <f t="shared" si="0"/>
        <v>25</v>
      </c>
      <c r="B14" s="1">
        <f t="shared" si="1"/>
        <v>-0.21</v>
      </c>
      <c r="C14" s="1">
        <f t="shared" si="1"/>
        <v>3.45</v>
      </c>
      <c r="D14" s="1">
        <f t="shared" si="1"/>
        <v>4.3499999999999996</v>
      </c>
    </row>
    <row r="15" spans="1:4" x14ac:dyDescent="0.2">
      <c r="A15">
        <f t="shared" si="0"/>
        <v>30</v>
      </c>
      <c r="B15" s="1">
        <f t="shared" si="1"/>
        <v>-0.21</v>
      </c>
      <c r="C15" s="1">
        <f t="shared" si="1"/>
        <v>-1.55</v>
      </c>
      <c r="D15" s="1">
        <f t="shared" si="1"/>
        <v>-0.65000000000000036</v>
      </c>
    </row>
    <row r="16" spans="1:4" x14ac:dyDescent="0.2">
      <c r="A16">
        <f t="shared" si="0"/>
        <v>35</v>
      </c>
      <c r="B16" s="1">
        <f t="shared" si="1"/>
        <v>-0.21</v>
      </c>
      <c r="C16" s="1">
        <f t="shared" si="1"/>
        <v>-1.55</v>
      </c>
      <c r="D16" s="1">
        <f t="shared" si="1"/>
        <v>-5.65</v>
      </c>
    </row>
    <row r="17" spans="1:4" x14ac:dyDescent="0.2">
      <c r="A17">
        <f t="shared" si="0"/>
        <v>40</v>
      </c>
      <c r="B17" s="1">
        <f t="shared" si="1"/>
        <v>-0.21</v>
      </c>
      <c r="C17" s="1">
        <f t="shared" si="1"/>
        <v>-1.55</v>
      </c>
      <c r="D17" s="1">
        <f t="shared" si="1"/>
        <v>-5.65</v>
      </c>
    </row>
    <row r="18" spans="1:4" x14ac:dyDescent="0.2">
      <c r="A18">
        <f t="shared" si="0"/>
        <v>45</v>
      </c>
      <c r="B18" s="1">
        <f t="shared" si="1"/>
        <v>-0.21</v>
      </c>
      <c r="C18" s="1">
        <f t="shared" si="1"/>
        <v>-1.55</v>
      </c>
      <c r="D18" s="1">
        <f t="shared" si="1"/>
        <v>-5.65</v>
      </c>
    </row>
    <row r="19" spans="1:4" x14ac:dyDescent="0.2">
      <c r="A19">
        <f t="shared" si="0"/>
        <v>50</v>
      </c>
      <c r="B19" s="1">
        <f t="shared" si="1"/>
        <v>-0.21</v>
      </c>
      <c r="C19" s="1">
        <f t="shared" si="1"/>
        <v>-1.55</v>
      </c>
      <c r="D19" s="1">
        <f t="shared" si="1"/>
        <v>-5.65</v>
      </c>
    </row>
    <row r="20" spans="1:4" x14ac:dyDescent="0.2">
      <c r="A20">
        <f t="shared" si="0"/>
        <v>55</v>
      </c>
      <c r="B20" s="1">
        <f t="shared" si="1"/>
        <v>-0.21</v>
      </c>
      <c r="C20" s="1">
        <f t="shared" si="1"/>
        <v>-1.55</v>
      </c>
      <c r="D20" s="1">
        <f t="shared" si="1"/>
        <v>-5.65</v>
      </c>
    </row>
    <row r="21" spans="1:4" x14ac:dyDescent="0.2">
      <c r="A21">
        <f t="shared" si="0"/>
        <v>60</v>
      </c>
      <c r="B21" s="1">
        <f t="shared" si="1"/>
        <v>-0.21</v>
      </c>
      <c r="C21" s="1">
        <f t="shared" si="1"/>
        <v>-1.55</v>
      </c>
      <c r="D21" s="1">
        <f t="shared" si="1"/>
        <v>-5.65</v>
      </c>
    </row>
    <row r="22" spans="1:4" x14ac:dyDescent="0.2">
      <c r="A22">
        <f t="shared" si="0"/>
        <v>65</v>
      </c>
      <c r="B22" s="1">
        <f t="shared" si="1"/>
        <v>-0.21</v>
      </c>
      <c r="C22" s="1">
        <f t="shared" si="1"/>
        <v>-1.55</v>
      </c>
      <c r="D22" s="1">
        <f t="shared" si="1"/>
        <v>-5.65</v>
      </c>
    </row>
    <row r="23" spans="1:4" x14ac:dyDescent="0.2">
      <c r="A23">
        <f t="shared" si="0"/>
        <v>70</v>
      </c>
      <c r="B23" s="1">
        <f t="shared" si="1"/>
        <v>-0.21</v>
      </c>
      <c r="C23" s="1">
        <f t="shared" si="1"/>
        <v>-1.55</v>
      </c>
      <c r="D23" s="1">
        <f t="shared" si="1"/>
        <v>-5.65</v>
      </c>
    </row>
    <row r="24" spans="1:4" x14ac:dyDescent="0.2">
      <c r="A24">
        <f t="shared" si="0"/>
        <v>75</v>
      </c>
      <c r="B24" s="1">
        <f t="shared" si="1"/>
        <v>-0.21</v>
      </c>
      <c r="C24" s="1">
        <f t="shared" si="1"/>
        <v>-1.55</v>
      </c>
      <c r="D24" s="1">
        <f t="shared" si="1"/>
        <v>-5.65</v>
      </c>
    </row>
    <row r="25" spans="1:4" x14ac:dyDescent="0.2">
      <c r="A25">
        <f t="shared" si="0"/>
        <v>80</v>
      </c>
      <c r="B25" s="1">
        <f t="shared" si="1"/>
        <v>-0.21</v>
      </c>
      <c r="C25" s="1">
        <f t="shared" si="1"/>
        <v>-1.55</v>
      </c>
      <c r="D25" s="1">
        <f t="shared" si="1"/>
        <v>-5.65</v>
      </c>
    </row>
    <row r="26" spans="1:4" x14ac:dyDescent="0.2">
      <c r="A26">
        <f t="shared" si="0"/>
        <v>85</v>
      </c>
      <c r="B26" s="1">
        <f t="shared" si="1"/>
        <v>-0.21</v>
      </c>
      <c r="C26" s="1">
        <f t="shared" si="1"/>
        <v>-1.55</v>
      </c>
      <c r="D26" s="1">
        <f t="shared" si="1"/>
        <v>-5.65</v>
      </c>
    </row>
    <row r="27" spans="1:4" x14ac:dyDescent="0.2">
      <c r="A27">
        <f t="shared" si="0"/>
        <v>90</v>
      </c>
      <c r="B27" s="1">
        <f t="shared" si="1"/>
        <v>-0.21</v>
      </c>
      <c r="C27" s="1">
        <f t="shared" si="1"/>
        <v>-1.55</v>
      </c>
      <c r="D27" s="1">
        <f t="shared" si="1"/>
        <v>-5.65</v>
      </c>
    </row>
    <row r="28" spans="1:4" x14ac:dyDescent="0.2">
      <c r="A28">
        <f t="shared" si="0"/>
        <v>95</v>
      </c>
      <c r="B28" s="1">
        <f t="shared" si="1"/>
        <v>-0.21</v>
      </c>
      <c r="C28" s="1">
        <f t="shared" si="1"/>
        <v>-1.55</v>
      </c>
      <c r="D28" s="1">
        <f t="shared" si="1"/>
        <v>-5.65</v>
      </c>
    </row>
    <row r="29" spans="1:4" x14ac:dyDescent="0.2">
      <c r="A29">
        <f t="shared" si="0"/>
        <v>100</v>
      </c>
      <c r="B29" s="1">
        <f t="shared" si="1"/>
        <v>-0.21</v>
      </c>
      <c r="C29" s="1">
        <f t="shared" si="1"/>
        <v>-1.55</v>
      </c>
      <c r="D29" s="1">
        <f t="shared" si="1"/>
        <v>-5.65</v>
      </c>
    </row>
    <row r="31" spans="1:4" x14ac:dyDescent="0.2">
      <c r="A31" t="s">
        <v>9</v>
      </c>
    </row>
    <row r="33" spans="1:4" x14ac:dyDescent="0.2">
      <c r="A33" t="s">
        <v>1</v>
      </c>
      <c r="B33" t="s">
        <v>8</v>
      </c>
      <c r="C33" t="str">
        <f>B33</f>
        <v>Profit</v>
      </c>
      <c r="D33" t="str">
        <f>C33</f>
        <v>Profit</v>
      </c>
    </row>
    <row r="34" spans="1:4" x14ac:dyDescent="0.2">
      <c r="A34">
        <v>0</v>
      </c>
      <c r="B34" s="1">
        <f>MAX(B$5-$A34,0)-B$6*(1+B$3)^B$2</f>
        <v>24.787295999017225</v>
      </c>
      <c r="C34" s="1">
        <f>MAX(C$5-$A34,0)-C$6*(1+C$3)^C$2</f>
        <v>28.43004189750809</v>
      </c>
      <c r="D34" s="1">
        <f>MAX(D$5-$A34,0)-D$6*(1+D$3)^D$2</f>
        <v>29.277249497368203</v>
      </c>
    </row>
    <row r="35" spans="1:4" x14ac:dyDescent="0.2">
      <c r="A35">
        <f t="shared" ref="A35:A54" si="2">A34+5</f>
        <v>5</v>
      </c>
      <c r="B35" s="1">
        <f t="shared" ref="B35:D54" si="3">MAX(B$5-$A35,0)-B$6*(1+B$3)^B$2</f>
        <v>19.787295999017225</v>
      </c>
      <c r="C35" s="1">
        <f t="shared" si="3"/>
        <v>23.43004189750809</v>
      </c>
      <c r="D35" s="1">
        <f t="shared" si="3"/>
        <v>24.277249497368203</v>
      </c>
    </row>
    <row r="36" spans="1:4" x14ac:dyDescent="0.2">
      <c r="A36">
        <f t="shared" si="2"/>
        <v>10</v>
      </c>
      <c r="B36" s="1">
        <f t="shared" si="3"/>
        <v>14.787295999017225</v>
      </c>
      <c r="C36" s="1">
        <f t="shared" si="3"/>
        <v>18.43004189750809</v>
      </c>
      <c r="D36" s="1">
        <f t="shared" si="3"/>
        <v>19.277249497368203</v>
      </c>
    </row>
    <row r="37" spans="1:4" x14ac:dyDescent="0.2">
      <c r="A37">
        <f t="shared" si="2"/>
        <v>15</v>
      </c>
      <c r="B37" s="1">
        <f t="shared" si="3"/>
        <v>9.7872959990172248</v>
      </c>
      <c r="C37" s="1">
        <f t="shared" si="3"/>
        <v>13.430041897508092</v>
      </c>
      <c r="D37" s="1">
        <f t="shared" si="3"/>
        <v>14.277249497368203</v>
      </c>
    </row>
    <row r="38" spans="1:4" x14ac:dyDescent="0.2">
      <c r="A38">
        <f t="shared" si="2"/>
        <v>20</v>
      </c>
      <c r="B38" s="1">
        <f t="shared" si="3"/>
        <v>4.7872959990172257</v>
      </c>
      <c r="C38" s="1">
        <f t="shared" si="3"/>
        <v>8.430041897508092</v>
      </c>
      <c r="D38" s="1">
        <f t="shared" si="3"/>
        <v>9.2772494973682029</v>
      </c>
    </row>
    <row r="39" spans="1:4" x14ac:dyDescent="0.2">
      <c r="A39">
        <f t="shared" si="2"/>
        <v>25</v>
      </c>
      <c r="B39" s="1">
        <f t="shared" si="3"/>
        <v>-0.2127040009827747</v>
      </c>
      <c r="C39" s="1">
        <f t="shared" si="3"/>
        <v>3.4300418975080911</v>
      </c>
      <c r="D39" s="1">
        <f t="shared" si="3"/>
        <v>4.2772494973682038</v>
      </c>
    </row>
    <row r="40" spans="1:4" x14ac:dyDescent="0.2">
      <c r="A40">
        <f t="shared" si="2"/>
        <v>30</v>
      </c>
      <c r="B40" s="1">
        <f t="shared" si="3"/>
        <v>-0.2127040009827747</v>
      </c>
      <c r="C40" s="1">
        <f t="shared" si="3"/>
        <v>-1.5699581024919087</v>
      </c>
      <c r="D40" s="1">
        <f t="shared" si="3"/>
        <v>-0.72275050263179619</v>
      </c>
    </row>
    <row r="41" spans="1:4" x14ac:dyDescent="0.2">
      <c r="A41">
        <f t="shared" si="2"/>
        <v>35</v>
      </c>
      <c r="B41" s="1">
        <f t="shared" si="3"/>
        <v>-0.2127040009827747</v>
      </c>
      <c r="C41" s="1">
        <f t="shared" si="3"/>
        <v>-1.5699581024919087</v>
      </c>
      <c r="D41" s="1">
        <f t="shared" si="3"/>
        <v>-5.7227505026317962</v>
      </c>
    </row>
    <row r="42" spans="1:4" x14ac:dyDescent="0.2">
      <c r="A42">
        <f t="shared" si="2"/>
        <v>40</v>
      </c>
      <c r="B42" s="1">
        <f t="shared" si="3"/>
        <v>-0.2127040009827747</v>
      </c>
      <c r="C42" s="1">
        <f t="shared" si="3"/>
        <v>-1.5699581024919087</v>
      </c>
      <c r="D42" s="1">
        <f t="shared" si="3"/>
        <v>-5.7227505026317962</v>
      </c>
    </row>
    <row r="43" spans="1:4" x14ac:dyDescent="0.2">
      <c r="A43">
        <f t="shared" si="2"/>
        <v>45</v>
      </c>
      <c r="B43" s="1">
        <f t="shared" si="3"/>
        <v>-0.2127040009827747</v>
      </c>
      <c r="C43" s="1">
        <f t="shared" si="3"/>
        <v>-1.5699581024919087</v>
      </c>
      <c r="D43" s="1">
        <f t="shared" si="3"/>
        <v>-5.7227505026317962</v>
      </c>
    </row>
    <row r="44" spans="1:4" x14ac:dyDescent="0.2">
      <c r="A44">
        <f t="shared" si="2"/>
        <v>50</v>
      </c>
      <c r="B44" s="1">
        <f t="shared" si="3"/>
        <v>-0.2127040009827747</v>
      </c>
      <c r="C44" s="1">
        <f t="shared" si="3"/>
        <v>-1.5699581024919087</v>
      </c>
      <c r="D44" s="1">
        <f t="shared" si="3"/>
        <v>-5.7227505026317962</v>
      </c>
    </row>
    <row r="45" spans="1:4" x14ac:dyDescent="0.2">
      <c r="A45">
        <f t="shared" si="2"/>
        <v>55</v>
      </c>
      <c r="B45" s="1">
        <f t="shared" si="3"/>
        <v>-0.2127040009827747</v>
      </c>
      <c r="C45" s="1">
        <f t="shared" si="3"/>
        <v>-1.5699581024919087</v>
      </c>
      <c r="D45" s="1">
        <f t="shared" si="3"/>
        <v>-5.7227505026317962</v>
      </c>
    </row>
    <row r="46" spans="1:4" x14ac:dyDescent="0.2">
      <c r="A46">
        <f t="shared" si="2"/>
        <v>60</v>
      </c>
      <c r="B46" s="1">
        <f t="shared" si="3"/>
        <v>-0.2127040009827747</v>
      </c>
      <c r="C46" s="1">
        <f t="shared" si="3"/>
        <v>-1.5699581024919087</v>
      </c>
      <c r="D46" s="1">
        <f t="shared" si="3"/>
        <v>-5.7227505026317962</v>
      </c>
    </row>
    <row r="47" spans="1:4" x14ac:dyDescent="0.2">
      <c r="A47">
        <f t="shared" si="2"/>
        <v>65</v>
      </c>
      <c r="B47" s="1">
        <f t="shared" si="3"/>
        <v>-0.2127040009827747</v>
      </c>
      <c r="C47" s="1">
        <f t="shared" si="3"/>
        <v>-1.5699581024919087</v>
      </c>
      <c r="D47" s="1">
        <f t="shared" si="3"/>
        <v>-5.7227505026317962</v>
      </c>
    </row>
    <row r="48" spans="1:4" x14ac:dyDescent="0.2">
      <c r="A48">
        <f t="shared" si="2"/>
        <v>70</v>
      </c>
      <c r="B48" s="1">
        <f t="shared" si="3"/>
        <v>-0.2127040009827747</v>
      </c>
      <c r="C48" s="1">
        <f t="shared" si="3"/>
        <v>-1.5699581024919087</v>
      </c>
      <c r="D48" s="1">
        <f t="shared" si="3"/>
        <v>-5.7227505026317962</v>
      </c>
    </row>
    <row r="49" spans="1:4" x14ac:dyDescent="0.2">
      <c r="A49">
        <f t="shared" si="2"/>
        <v>75</v>
      </c>
      <c r="B49" s="1">
        <f t="shared" si="3"/>
        <v>-0.2127040009827747</v>
      </c>
      <c r="C49" s="1">
        <f t="shared" si="3"/>
        <v>-1.5699581024919087</v>
      </c>
      <c r="D49" s="1">
        <f t="shared" si="3"/>
        <v>-5.7227505026317962</v>
      </c>
    </row>
    <row r="50" spans="1:4" x14ac:dyDescent="0.2">
      <c r="A50">
        <f t="shared" si="2"/>
        <v>80</v>
      </c>
      <c r="B50" s="1">
        <f t="shared" si="3"/>
        <v>-0.2127040009827747</v>
      </c>
      <c r="C50" s="1">
        <f t="shared" si="3"/>
        <v>-1.5699581024919087</v>
      </c>
      <c r="D50" s="1">
        <f t="shared" si="3"/>
        <v>-5.7227505026317962</v>
      </c>
    </row>
    <row r="51" spans="1:4" x14ac:dyDescent="0.2">
      <c r="A51">
        <f t="shared" si="2"/>
        <v>85</v>
      </c>
      <c r="B51" s="1">
        <f t="shared" si="3"/>
        <v>-0.2127040009827747</v>
      </c>
      <c r="C51" s="1">
        <f t="shared" si="3"/>
        <v>-1.5699581024919087</v>
      </c>
      <c r="D51" s="1">
        <f t="shared" si="3"/>
        <v>-5.7227505026317962</v>
      </c>
    </row>
    <row r="52" spans="1:4" x14ac:dyDescent="0.2">
      <c r="A52">
        <f t="shared" si="2"/>
        <v>90</v>
      </c>
      <c r="B52" s="1">
        <f t="shared" si="3"/>
        <v>-0.2127040009827747</v>
      </c>
      <c r="C52" s="1">
        <f t="shared" si="3"/>
        <v>-1.5699581024919087</v>
      </c>
      <c r="D52" s="1">
        <f t="shared" si="3"/>
        <v>-5.7227505026317962</v>
      </c>
    </row>
    <row r="53" spans="1:4" x14ac:dyDescent="0.2">
      <c r="A53">
        <f t="shared" si="2"/>
        <v>95</v>
      </c>
      <c r="B53" s="1">
        <f t="shared" si="3"/>
        <v>-0.2127040009827747</v>
      </c>
      <c r="C53" s="1">
        <f t="shared" si="3"/>
        <v>-1.5699581024919087</v>
      </c>
      <c r="D53" s="1">
        <f t="shared" si="3"/>
        <v>-5.7227505026317962</v>
      </c>
    </row>
    <row r="54" spans="1:4" x14ac:dyDescent="0.2">
      <c r="A54">
        <f t="shared" si="2"/>
        <v>100</v>
      </c>
      <c r="B54" s="1">
        <f t="shared" si="3"/>
        <v>-0.2127040009827747</v>
      </c>
      <c r="C54" s="1">
        <f t="shared" si="3"/>
        <v>-1.5699581024919087</v>
      </c>
      <c r="D54" s="1">
        <f t="shared" si="3"/>
        <v>-5.7227505026317962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6"/>
  <sheetViews>
    <sheetView topLeftCell="A23" workbookViewId="0">
      <selection activeCell="P39" sqref="P39"/>
    </sheetView>
  </sheetViews>
  <sheetFormatPr defaultRowHeight="12.75" x14ac:dyDescent="0.2"/>
  <cols>
    <col min="1" max="1" width="12.85546875" bestFit="1" customWidth="1"/>
    <col min="2" max="2" width="7.7109375" bestFit="1" customWidth="1"/>
  </cols>
  <sheetData>
    <row r="1" spans="1:4" x14ac:dyDescent="0.2">
      <c r="A1" t="s">
        <v>0</v>
      </c>
      <c r="B1">
        <v>25</v>
      </c>
      <c r="C1">
        <v>30</v>
      </c>
      <c r="D1">
        <v>35</v>
      </c>
    </row>
    <row r="2" spans="1:4" x14ac:dyDescent="0.2">
      <c r="A2" t="s">
        <v>43</v>
      </c>
      <c r="B2" t="s">
        <v>39</v>
      </c>
      <c r="C2" t="s">
        <v>40</v>
      </c>
      <c r="D2" t="s">
        <v>41</v>
      </c>
    </row>
    <row r="3" spans="1:4" x14ac:dyDescent="0.2">
      <c r="A3" t="s">
        <v>5</v>
      </c>
      <c r="B3">
        <v>4.9000000000000004</v>
      </c>
      <c r="C3">
        <v>1.22</v>
      </c>
      <c r="D3">
        <v>0.13</v>
      </c>
    </row>
    <row r="4" spans="1:4" x14ac:dyDescent="0.2">
      <c r="A4" t="s">
        <v>10</v>
      </c>
      <c r="B4">
        <v>0.21</v>
      </c>
      <c r="C4">
        <v>1.55</v>
      </c>
      <c r="D4">
        <v>5.65</v>
      </c>
    </row>
    <row r="6" spans="1:4" x14ac:dyDescent="0.2">
      <c r="A6" s="4" t="s">
        <v>12</v>
      </c>
    </row>
    <row r="8" spans="1:4" x14ac:dyDescent="0.2">
      <c r="A8" t="s">
        <v>1</v>
      </c>
      <c r="B8" t="s">
        <v>11</v>
      </c>
      <c r="C8" t="s">
        <v>11</v>
      </c>
      <c r="D8" t="str">
        <f>C8</f>
        <v>Return</v>
      </c>
    </row>
    <row r="9" spans="1:4" x14ac:dyDescent="0.2">
      <c r="A9">
        <v>0</v>
      </c>
      <c r="B9" s="3">
        <f>(MAX($A9-B$1,0)-B$3)/B$3</f>
        <v>-1</v>
      </c>
      <c r="C9" s="3">
        <f t="shared" ref="C9:D24" si="0">(MAX($A9-C$1,0)-C$3)/C$3</f>
        <v>-1</v>
      </c>
      <c r="D9" s="3">
        <f t="shared" si="0"/>
        <v>-1</v>
      </c>
    </row>
    <row r="10" spans="1:4" x14ac:dyDescent="0.2">
      <c r="A10">
        <f t="shared" ref="A10:A29" si="1">A9+5</f>
        <v>5</v>
      </c>
      <c r="B10" s="3">
        <f t="shared" ref="B10:D29" si="2">(MAX($A10-B$1,0)-B$3)/B$3</f>
        <v>-1</v>
      </c>
      <c r="C10" s="3">
        <f t="shared" si="0"/>
        <v>-1</v>
      </c>
      <c r="D10" s="3">
        <f t="shared" si="0"/>
        <v>-1</v>
      </c>
    </row>
    <row r="11" spans="1:4" x14ac:dyDescent="0.2">
      <c r="A11">
        <f t="shared" si="1"/>
        <v>10</v>
      </c>
      <c r="B11" s="3">
        <f t="shared" si="2"/>
        <v>-1</v>
      </c>
      <c r="C11" s="3">
        <f t="shared" si="0"/>
        <v>-1</v>
      </c>
      <c r="D11" s="3">
        <f t="shared" si="0"/>
        <v>-1</v>
      </c>
    </row>
    <row r="12" spans="1:4" x14ac:dyDescent="0.2">
      <c r="A12">
        <f t="shared" si="1"/>
        <v>15</v>
      </c>
      <c r="B12" s="3">
        <f t="shared" si="2"/>
        <v>-1</v>
      </c>
      <c r="C12" s="3">
        <f t="shared" si="0"/>
        <v>-1</v>
      </c>
      <c r="D12" s="3">
        <f t="shared" si="0"/>
        <v>-1</v>
      </c>
    </row>
    <row r="13" spans="1:4" x14ac:dyDescent="0.2">
      <c r="A13">
        <f t="shared" si="1"/>
        <v>20</v>
      </c>
      <c r="B13" s="3">
        <f t="shared" si="2"/>
        <v>-1</v>
      </c>
      <c r="C13" s="3">
        <f t="shared" si="0"/>
        <v>-1</v>
      </c>
      <c r="D13" s="3">
        <f t="shared" si="0"/>
        <v>-1</v>
      </c>
    </row>
    <row r="14" spans="1:4" x14ac:dyDescent="0.2">
      <c r="A14">
        <f t="shared" si="1"/>
        <v>25</v>
      </c>
      <c r="B14" s="3">
        <f t="shared" si="2"/>
        <v>-1</v>
      </c>
      <c r="C14" s="3">
        <f t="shared" si="0"/>
        <v>-1</v>
      </c>
      <c r="D14" s="3">
        <f t="shared" si="0"/>
        <v>-1</v>
      </c>
    </row>
    <row r="15" spans="1:4" x14ac:dyDescent="0.2">
      <c r="A15">
        <f t="shared" si="1"/>
        <v>30</v>
      </c>
      <c r="B15" s="3">
        <f t="shared" si="2"/>
        <v>2.0408163265306048E-2</v>
      </c>
      <c r="C15" s="3">
        <f t="shared" si="0"/>
        <v>-1</v>
      </c>
      <c r="D15" s="3">
        <f t="shared" si="0"/>
        <v>-1</v>
      </c>
    </row>
    <row r="16" spans="1:4" x14ac:dyDescent="0.2">
      <c r="A16">
        <f t="shared" si="1"/>
        <v>35</v>
      </c>
      <c r="B16" s="3">
        <f t="shared" si="2"/>
        <v>1.0408163265306121</v>
      </c>
      <c r="C16" s="3">
        <f t="shared" si="0"/>
        <v>3.098360655737705</v>
      </c>
      <c r="D16" s="3">
        <f t="shared" si="0"/>
        <v>-1</v>
      </c>
    </row>
    <row r="17" spans="1:4" x14ac:dyDescent="0.2">
      <c r="A17">
        <f t="shared" si="1"/>
        <v>40</v>
      </c>
      <c r="B17" s="3">
        <f t="shared" si="2"/>
        <v>2.0612244897959182</v>
      </c>
      <c r="C17" s="3">
        <f t="shared" si="0"/>
        <v>7.1967213114754092</v>
      </c>
      <c r="D17" s="3">
        <f t="shared" si="0"/>
        <v>37.46153846153846</v>
      </c>
    </row>
    <row r="18" spans="1:4" x14ac:dyDescent="0.2">
      <c r="A18">
        <f t="shared" si="1"/>
        <v>45</v>
      </c>
      <c r="B18" s="3">
        <f t="shared" si="2"/>
        <v>3.0816326530612241</v>
      </c>
      <c r="C18" s="3">
        <f t="shared" si="0"/>
        <v>11.295081967213115</v>
      </c>
      <c r="D18" s="3">
        <f t="shared" si="0"/>
        <v>75.92307692307692</v>
      </c>
    </row>
    <row r="19" spans="1:4" x14ac:dyDescent="0.2">
      <c r="A19">
        <f t="shared" si="1"/>
        <v>50</v>
      </c>
      <c r="B19" s="3">
        <f t="shared" si="2"/>
        <v>4.1020408163265305</v>
      </c>
      <c r="C19" s="3">
        <f t="shared" si="0"/>
        <v>15.39344262295082</v>
      </c>
      <c r="D19" s="3">
        <f t="shared" si="0"/>
        <v>114.38461538461537</v>
      </c>
    </row>
    <row r="20" spans="1:4" x14ac:dyDescent="0.2">
      <c r="A20">
        <f t="shared" si="1"/>
        <v>55</v>
      </c>
      <c r="B20" s="3">
        <f t="shared" si="2"/>
        <v>5.1224489795918364</v>
      </c>
      <c r="C20" s="3">
        <f t="shared" si="0"/>
        <v>19.491803278688526</v>
      </c>
      <c r="D20" s="3">
        <f t="shared" si="0"/>
        <v>152.84615384615384</v>
      </c>
    </row>
    <row r="21" spans="1:4" x14ac:dyDescent="0.2">
      <c r="A21">
        <f t="shared" si="1"/>
        <v>60</v>
      </c>
      <c r="B21" s="3">
        <f t="shared" si="2"/>
        <v>6.1428571428571423</v>
      </c>
      <c r="C21" s="3">
        <f t="shared" si="0"/>
        <v>23.590163934426229</v>
      </c>
      <c r="D21" s="3">
        <f t="shared" si="0"/>
        <v>191.30769230769232</v>
      </c>
    </row>
    <row r="22" spans="1:4" x14ac:dyDescent="0.2">
      <c r="A22">
        <f t="shared" si="1"/>
        <v>65</v>
      </c>
      <c r="B22" s="3">
        <f t="shared" si="2"/>
        <v>7.1632653061224492</v>
      </c>
      <c r="C22" s="3">
        <f t="shared" si="0"/>
        <v>27.688524590163937</v>
      </c>
      <c r="D22" s="3">
        <f t="shared" si="0"/>
        <v>229.76923076923077</v>
      </c>
    </row>
    <row r="23" spans="1:4" x14ac:dyDescent="0.2">
      <c r="A23">
        <f t="shared" si="1"/>
        <v>70</v>
      </c>
      <c r="B23" s="3">
        <f t="shared" si="2"/>
        <v>8.1836734693877542</v>
      </c>
      <c r="C23" s="3">
        <f t="shared" si="0"/>
        <v>31.78688524590164</v>
      </c>
      <c r="D23" s="3">
        <f t="shared" si="0"/>
        <v>268.23076923076923</v>
      </c>
    </row>
    <row r="24" spans="1:4" x14ac:dyDescent="0.2">
      <c r="A24">
        <f t="shared" si="1"/>
        <v>75</v>
      </c>
      <c r="B24" s="3">
        <f t="shared" si="2"/>
        <v>9.204081632653061</v>
      </c>
      <c r="C24" s="3">
        <f t="shared" si="0"/>
        <v>35.885245901639344</v>
      </c>
      <c r="D24" s="3">
        <f t="shared" si="0"/>
        <v>306.69230769230768</v>
      </c>
    </row>
    <row r="25" spans="1:4" x14ac:dyDescent="0.2">
      <c r="A25">
        <f t="shared" si="1"/>
        <v>80</v>
      </c>
      <c r="B25" s="3">
        <f t="shared" si="2"/>
        <v>10.224489795918366</v>
      </c>
      <c r="C25" s="3">
        <f t="shared" si="2"/>
        <v>39.983606557377051</v>
      </c>
      <c r="D25" s="3">
        <f t="shared" si="2"/>
        <v>345.15384615384613</v>
      </c>
    </row>
    <row r="26" spans="1:4" x14ac:dyDescent="0.2">
      <c r="A26">
        <f t="shared" si="1"/>
        <v>85</v>
      </c>
      <c r="B26" s="3">
        <f t="shared" si="2"/>
        <v>11.244897959183673</v>
      </c>
      <c r="C26" s="3">
        <f t="shared" si="2"/>
        <v>44.081967213114758</v>
      </c>
      <c r="D26" s="3">
        <f t="shared" si="2"/>
        <v>383.61538461538458</v>
      </c>
    </row>
    <row r="27" spans="1:4" x14ac:dyDescent="0.2">
      <c r="A27">
        <f t="shared" si="1"/>
        <v>90</v>
      </c>
      <c r="B27" s="3">
        <f t="shared" si="2"/>
        <v>12.26530612244898</v>
      </c>
      <c r="C27" s="3">
        <f t="shared" si="2"/>
        <v>48.180327868852459</v>
      </c>
      <c r="D27" s="3">
        <f t="shared" si="2"/>
        <v>422.07692307692304</v>
      </c>
    </row>
    <row r="28" spans="1:4" x14ac:dyDescent="0.2">
      <c r="A28">
        <f t="shared" si="1"/>
        <v>95</v>
      </c>
      <c r="B28" s="3">
        <f t="shared" si="2"/>
        <v>13.285714285714283</v>
      </c>
      <c r="C28" s="3">
        <f t="shared" si="2"/>
        <v>52.278688524590166</v>
      </c>
      <c r="D28" s="3">
        <f t="shared" si="2"/>
        <v>460.53846153846149</v>
      </c>
    </row>
    <row r="29" spans="1:4" x14ac:dyDescent="0.2">
      <c r="A29">
        <f t="shared" si="1"/>
        <v>100</v>
      </c>
      <c r="B29" s="3">
        <f t="shared" si="2"/>
        <v>14.30612244897959</v>
      </c>
      <c r="C29" s="3">
        <f t="shared" si="2"/>
        <v>56.377049180327873</v>
      </c>
      <c r="D29" s="3">
        <f t="shared" si="2"/>
        <v>499</v>
      </c>
    </row>
    <row r="33" spans="1:4" x14ac:dyDescent="0.2">
      <c r="A33" s="4" t="s">
        <v>13</v>
      </c>
    </row>
    <row r="35" spans="1:4" x14ac:dyDescent="0.2">
      <c r="A35" t="s">
        <v>1</v>
      </c>
      <c r="B35" t="s">
        <v>11</v>
      </c>
      <c r="C35" t="s">
        <v>11</v>
      </c>
      <c r="D35" t="str">
        <f>C35</f>
        <v>Return</v>
      </c>
    </row>
    <row r="36" spans="1:4" x14ac:dyDescent="0.2">
      <c r="A36">
        <v>0</v>
      </c>
      <c r="B36" s="3">
        <f>(MAX(B$1-$A36,0)-B$4)/B$4</f>
        <v>118.04761904761905</v>
      </c>
      <c r="C36" s="3">
        <f t="shared" ref="C36:D51" si="3">(MAX(C$1-$A36,0)-C$4)/C$4</f>
        <v>18.35483870967742</v>
      </c>
      <c r="D36" s="3">
        <f t="shared" si="3"/>
        <v>5.1946902654867255</v>
      </c>
    </row>
    <row r="37" spans="1:4" x14ac:dyDescent="0.2">
      <c r="A37">
        <f t="shared" ref="A37:A56" si="4">A36+5</f>
        <v>5</v>
      </c>
      <c r="B37" s="3">
        <f t="shared" ref="B37:D56" si="5">(MAX(B$1-$A37,0)-B$4)/B$4</f>
        <v>94.238095238095241</v>
      </c>
      <c r="C37" s="3">
        <f t="shared" si="3"/>
        <v>15.129032258064516</v>
      </c>
      <c r="D37" s="3">
        <f t="shared" si="3"/>
        <v>4.3097345132743365</v>
      </c>
    </row>
    <row r="38" spans="1:4" x14ac:dyDescent="0.2">
      <c r="A38">
        <f t="shared" si="4"/>
        <v>10</v>
      </c>
      <c r="B38" s="3">
        <f t="shared" si="5"/>
        <v>70.428571428571431</v>
      </c>
      <c r="C38" s="3">
        <f t="shared" si="3"/>
        <v>11.903225806451612</v>
      </c>
      <c r="D38" s="3">
        <f t="shared" si="3"/>
        <v>3.4247787610619471</v>
      </c>
    </row>
    <row r="39" spans="1:4" x14ac:dyDescent="0.2">
      <c r="A39">
        <f t="shared" si="4"/>
        <v>15</v>
      </c>
      <c r="B39" s="3">
        <f t="shared" si="5"/>
        <v>46.619047619047613</v>
      </c>
      <c r="C39" s="3">
        <f t="shared" si="3"/>
        <v>8.6774193548387082</v>
      </c>
      <c r="D39" s="3">
        <f t="shared" si="3"/>
        <v>2.5398230088495573</v>
      </c>
    </row>
    <row r="40" spans="1:4" x14ac:dyDescent="0.2">
      <c r="A40">
        <f t="shared" si="4"/>
        <v>20</v>
      </c>
      <c r="B40" s="3">
        <f t="shared" si="5"/>
        <v>22.80952380952381</v>
      </c>
      <c r="C40" s="3">
        <f t="shared" si="3"/>
        <v>5.4516129032258061</v>
      </c>
      <c r="D40" s="3">
        <f t="shared" si="3"/>
        <v>1.654867256637168</v>
      </c>
    </row>
    <row r="41" spans="1:4" x14ac:dyDescent="0.2">
      <c r="A41">
        <f t="shared" si="4"/>
        <v>25</v>
      </c>
      <c r="B41" s="3">
        <f t="shared" si="5"/>
        <v>-1</v>
      </c>
      <c r="C41" s="3">
        <f t="shared" si="3"/>
        <v>2.2258064516129035</v>
      </c>
      <c r="D41" s="3">
        <f t="shared" si="3"/>
        <v>0.76991150442477863</v>
      </c>
    </row>
    <row r="42" spans="1:4" x14ac:dyDescent="0.2">
      <c r="A42">
        <f t="shared" si="4"/>
        <v>30</v>
      </c>
      <c r="B42" s="3">
        <f t="shared" si="5"/>
        <v>-1</v>
      </c>
      <c r="C42" s="3">
        <f t="shared" si="3"/>
        <v>-1</v>
      </c>
      <c r="D42" s="3">
        <f t="shared" si="3"/>
        <v>-0.11504424778761067</v>
      </c>
    </row>
    <row r="43" spans="1:4" x14ac:dyDescent="0.2">
      <c r="A43">
        <f t="shared" si="4"/>
        <v>35</v>
      </c>
      <c r="B43" s="3">
        <f t="shared" si="5"/>
        <v>-1</v>
      </c>
      <c r="C43" s="3">
        <f t="shared" si="3"/>
        <v>-1</v>
      </c>
      <c r="D43" s="3">
        <f t="shared" si="3"/>
        <v>-1</v>
      </c>
    </row>
    <row r="44" spans="1:4" x14ac:dyDescent="0.2">
      <c r="A44">
        <f t="shared" si="4"/>
        <v>40</v>
      </c>
      <c r="B44" s="3">
        <f t="shared" si="5"/>
        <v>-1</v>
      </c>
      <c r="C44" s="3">
        <f t="shared" si="3"/>
        <v>-1</v>
      </c>
      <c r="D44" s="3">
        <f t="shared" si="3"/>
        <v>-1</v>
      </c>
    </row>
    <row r="45" spans="1:4" x14ac:dyDescent="0.2">
      <c r="A45">
        <f t="shared" si="4"/>
        <v>45</v>
      </c>
      <c r="B45" s="3">
        <f t="shared" si="5"/>
        <v>-1</v>
      </c>
      <c r="C45" s="3">
        <f t="shared" si="3"/>
        <v>-1</v>
      </c>
      <c r="D45" s="3">
        <f t="shared" si="3"/>
        <v>-1</v>
      </c>
    </row>
    <row r="46" spans="1:4" x14ac:dyDescent="0.2">
      <c r="A46">
        <f t="shared" si="4"/>
        <v>50</v>
      </c>
      <c r="B46" s="3">
        <f t="shared" si="5"/>
        <v>-1</v>
      </c>
      <c r="C46" s="3">
        <f t="shared" si="3"/>
        <v>-1</v>
      </c>
      <c r="D46" s="3">
        <f t="shared" si="3"/>
        <v>-1</v>
      </c>
    </row>
    <row r="47" spans="1:4" x14ac:dyDescent="0.2">
      <c r="A47">
        <f t="shared" si="4"/>
        <v>55</v>
      </c>
      <c r="B47" s="3">
        <f t="shared" si="5"/>
        <v>-1</v>
      </c>
      <c r="C47" s="3">
        <f t="shared" si="3"/>
        <v>-1</v>
      </c>
      <c r="D47" s="3">
        <f t="shared" si="3"/>
        <v>-1</v>
      </c>
    </row>
    <row r="48" spans="1:4" x14ac:dyDescent="0.2">
      <c r="A48">
        <f t="shared" si="4"/>
        <v>60</v>
      </c>
      <c r="B48" s="3">
        <f t="shared" si="5"/>
        <v>-1</v>
      </c>
      <c r="C48" s="3">
        <f t="shared" si="3"/>
        <v>-1</v>
      </c>
      <c r="D48" s="3">
        <f t="shared" si="3"/>
        <v>-1</v>
      </c>
    </row>
    <row r="49" spans="1:4" x14ac:dyDescent="0.2">
      <c r="A49">
        <f t="shared" si="4"/>
        <v>65</v>
      </c>
      <c r="B49" s="3">
        <f t="shared" si="5"/>
        <v>-1</v>
      </c>
      <c r="C49" s="3">
        <f t="shared" si="3"/>
        <v>-1</v>
      </c>
      <c r="D49" s="3">
        <f t="shared" si="3"/>
        <v>-1</v>
      </c>
    </row>
    <row r="50" spans="1:4" x14ac:dyDescent="0.2">
      <c r="A50">
        <f t="shared" si="4"/>
        <v>70</v>
      </c>
      <c r="B50" s="3">
        <f t="shared" si="5"/>
        <v>-1</v>
      </c>
      <c r="C50" s="3">
        <f t="shared" si="3"/>
        <v>-1</v>
      </c>
      <c r="D50" s="3">
        <f t="shared" si="3"/>
        <v>-1</v>
      </c>
    </row>
    <row r="51" spans="1:4" x14ac:dyDescent="0.2">
      <c r="A51">
        <f t="shared" si="4"/>
        <v>75</v>
      </c>
      <c r="B51" s="3">
        <f t="shared" si="5"/>
        <v>-1</v>
      </c>
      <c r="C51" s="3">
        <f t="shared" si="3"/>
        <v>-1</v>
      </c>
      <c r="D51" s="3">
        <f t="shared" si="3"/>
        <v>-1</v>
      </c>
    </row>
    <row r="52" spans="1:4" x14ac:dyDescent="0.2">
      <c r="A52">
        <f t="shared" si="4"/>
        <v>80</v>
      </c>
      <c r="B52" s="3">
        <f t="shared" si="5"/>
        <v>-1</v>
      </c>
      <c r="C52" s="3">
        <f t="shared" si="5"/>
        <v>-1</v>
      </c>
      <c r="D52" s="3">
        <f t="shared" si="5"/>
        <v>-1</v>
      </c>
    </row>
    <row r="53" spans="1:4" x14ac:dyDescent="0.2">
      <c r="A53">
        <f t="shared" si="4"/>
        <v>85</v>
      </c>
      <c r="B53" s="3">
        <f t="shared" si="5"/>
        <v>-1</v>
      </c>
      <c r="C53" s="3">
        <f t="shared" si="5"/>
        <v>-1</v>
      </c>
      <c r="D53" s="3">
        <f t="shared" si="5"/>
        <v>-1</v>
      </c>
    </row>
    <row r="54" spans="1:4" x14ac:dyDescent="0.2">
      <c r="A54">
        <f t="shared" si="4"/>
        <v>90</v>
      </c>
      <c r="B54" s="3">
        <f t="shared" si="5"/>
        <v>-1</v>
      </c>
      <c r="C54" s="3">
        <f t="shared" si="5"/>
        <v>-1</v>
      </c>
      <c r="D54" s="3">
        <f t="shared" si="5"/>
        <v>-1</v>
      </c>
    </row>
    <row r="55" spans="1:4" x14ac:dyDescent="0.2">
      <c r="A55">
        <f t="shared" si="4"/>
        <v>95</v>
      </c>
      <c r="B55" s="3">
        <f t="shared" si="5"/>
        <v>-1</v>
      </c>
      <c r="C55" s="3">
        <f t="shared" si="5"/>
        <v>-1</v>
      </c>
      <c r="D55" s="3">
        <f t="shared" si="5"/>
        <v>-1</v>
      </c>
    </row>
    <row r="56" spans="1:4" x14ac:dyDescent="0.2">
      <c r="A56">
        <f t="shared" si="4"/>
        <v>100</v>
      </c>
      <c r="B56" s="3">
        <f t="shared" si="5"/>
        <v>-1</v>
      </c>
      <c r="C56" s="3">
        <f t="shared" si="5"/>
        <v>-1</v>
      </c>
      <c r="D56" s="3">
        <f t="shared" si="5"/>
        <v>-1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89"/>
  <sheetViews>
    <sheetView topLeftCell="A60" workbookViewId="0">
      <selection activeCell="M85" sqref="M85"/>
    </sheetView>
  </sheetViews>
  <sheetFormatPr defaultRowHeight="12.75" x14ac:dyDescent="0.2"/>
  <cols>
    <col min="1" max="1" width="10.7109375" bestFit="1" customWidth="1"/>
    <col min="2" max="2" width="11" bestFit="1" customWidth="1"/>
    <col min="3" max="3" width="10.140625" bestFit="1" customWidth="1"/>
    <col min="4" max="4" width="9.28515625" bestFit="1" customWidth="1"/>
  </cols>
  <sheetData>
    <row r="1" spans="1:4" x14ac:dyDescent="0.2">
      <c r="A1" s="4" t="s">
        <v>14</v>
      </c>
    </row>
    <row r="3" spans="1:4" x14ac:dyDescent="0.2">
      <c r="A3" t="s">
        <v>15</v>
      </c>
      <c r="B3">
        <v>35</v>
      </c>
      <c r="C3">
        <v>35</v>
      </c>
    </row>
    <row r="5" spans="1:4" x14ac:dyDescent="0.2">
      <c r="A5" t="s">
        <v>1</v>
      </c>
      <c r="B5" t="s">
        <v>16</v>
      </c>
      <c r="C5" t="s">
        <v>17</v>
      </c>
      <c r="D5" t="s">
        <v>18</v>
      </c>
    </row>
    <row r="6" spans="1:4" x14ac:dyDescent="0.2">
      <c r="A6">
        <v>20</v>
      </c>
      <c r="B6">
        <f>MAX(A6-B$3,0)</f>
        <v>0</v>
      </c>
      <c r="C6">
        <f>MAX(C$3-A6,0)</f>
        <v>15</v>
      </c>
      <c r="D6">
        <f>B6+C6</f>
        <v>15</v>
      </c>
    </row>
    <row r="7" spans="1:4" x14ac:dyDescent="0.2">
      <c r="A7">
        <f t="shared" ref="A7:A12" si="0">A6+5</f>
        <v>25</v>
      </c>
      <c r="B7">
        <f t="shared" ref="B7:B12" si="1">MAX(A7-B$3,0)</f>
        <v>0</v>
      </c>
      <c r="C7">
        <f t="shared" ref="C7:C12" si="2">MAX(C$3-A7,0)</f>
        <v>10</v>
      </c>
      <c r="D7">
        <f t="shared" ref="D7:D12" si="3">B7+C7</f>
        <v>10</v>
      </c>
    </row>
    <row r="8" spans="1:4" x14ac:dyDescent="0.2">
      <c r="A8">
        <f t="shared" si="0"/>
        <v>30</v>
      </c>
      <c r="B8">
        <f t="shared" si="1"/>
        <v>0</v>
      </c>
      <c r="C8">
        <f t="shared" si="2"/>
        <v>5</v>
      </c>
      <c r="D8">
        <f t="shared" si="3"/>
        <v>5</v>
      </c>
    </row>
    <row r="9" spans="1:4" x14ac:dyDescent="0.2">
      <c r="A9">
        <f t="shared" si="0"/>
        <v>35</v>
      </c>
      <c r="B9">
        <f t="shared" si="1"/>
        <v>0</v>
      </c>
      <c r="C9">
        <f t="shared" si="2"/>
        <v>0</v>
      </c>
      <c r="D9">
        <f t="shared" si="3"/>
        <v>0</v>
      </c>
    </row>
    <row r="10" spans="1:4" x14ac:dyDescent="0.2">
      <c r="A10">
        <f t="shared" si="0"/>
        <v>40</v>
      </c>
      <c r="B10">
        <f t="shared" si="1"/>
        <v>5</v>
      </c>
      <c r="C10">
        <f t="shared" si="2"/>
        <v>0</v>
      </c>
      <c r="D10">
        <f t="shared" si="3"/>
        <v>5</v>
      </c>
    </row>
    <row r="11" spans="1:4" x14ac:dyDescent="0.2">
      <c r="A11">
        <f t="shared" si="0"/>
        <v>45</v>
      </c>
      <c r="B11">
        <f t="shared" si="1"/>
        <v>10</v>
      </c>
      <c r="C11">
        <f t="shared" si="2"/>
        <v>0</v>
      </c>
      <c r="D11">
        <f t="shared" si="3"/>
        <v>10</v>
      </c>
    </row>
    <row r="12" spans="1:4" x14ac:dyDescent="0.2">
      <c r="A12">
        <f t="shared" si="0"/>
        <v>50</v>
      </c>
      <c r="B12">
        <f t="shared" si="1"/>
        <v>15</v>
      </c>
      <c r="C12">
        <f t="shared" si="2"/>
        <v>0</v>
      </c>
      <c r="D12">
        <f t="shared" si="3"/>
        <v>15</v>
      </c>
    </row>
    <row r="21" spans="1:4" x14ac:dyDescent="0.2">
      <c r="A21" s="4" t="s">
        <v>14</v>
      </c>
    </row>
    <row r="23" spans="1:4" x14ac:dyDescent="0.2">
      <c r="A23" t="s">
        <v>15</v>
      </c>
      <c r="B23">
        <v>40</v>
      </c>
      <c r="C23">
        <v>35</v>
      </c>
    </row>
    <row r="25" spans="1:4" x14ac:dyDescent="0.2">
      <c r="A25" t="s">
        <v>1</v>
      </c>
      <c r="B25" t="s">
        <v>16</v>
      </c>
      <c r="C25" t="s">
        <v>17</v>
      </c>
      <c r="D25" t="s">
        <v>18</v>
      </c>
    </row>
    <row r="26" spans="1:4" x14ac:dyDescent="0.2">
      <c r="A26">
        <v>20</v>
      </c>
      <c r="B26">
        <f>MAX(A26-B$23,0)</f>
        <v>0</v>
      </c>
      <c r="C26">
        <f>MAX(C$23-A26,0)</f>
        <v>15</v>
      </c>
      <c r="D26">
        <f>B26+C26</f>
        <v>15</v>
      </c>
    </row>
    <row r="27" spans="1:4" x14ac:dyDescent="0.2">
      <c r="A27">
        <f t="shared" ref="A27:A32" si="4">A26+5</f>
        <v>25</v>
      </c>
      <c r="B27">
        <f t="shared" ref="B27:B32" si="5">MAX(A27-B$23,0)</f>
        <v>0</v>
      </c>
      <c r="C27">
        <f t="shared" ref="C27:C32" si="6">MAX(C$23-A27,0)</f>
        <v>10</v>
      </c>
      <c r="D27">
        <f t="shared" ref="D27:D32" si="7">B27+C27</f>
        <v>10</v>
      </c>
    </row>
    <row r="28" spans="1:4" x14ac:dyDescent="0.2">
      <c r="A28">
        <f t="shared" si="4"/>
        <v>30</v>
      </c>
      <c r="B28">
        <f t="shared" si="5"/>
        <v>0</v>
      </c>
      <c r="C28">
        <f t="shared" si="6"/>
        <v>5</v>
      </c>
      <c r="D28">
        <f t="shared" si="7"/>
        <v>5</v>
      </c>
    </row>
    <row r="29" spans="1:4" x14ac:dyDescent="0.2">
      <c r="A29">
        <f t="shared" si="4"/>
        <v>35</v>
      </c>
      <c r="B29">
        <f t="shared" si="5"/>
        <v>0</v>
      </c>
      <c r="C29">
        <f t="shared" si="6"/>
        <v>0</v>
      </c>
      <c r="D29">
        <f t="shared" si="7"/>
        <v>0</v>
      </c>
    </row>
    <row r="30" spans="1:4" x14ac:dyDescent="0.2">
      <c r="A30">
        <f t="shared" si="4"/>
        <v>40</v>
      </c>
      <c r="B30">
        <f t="shared" si="5"/>
        <v>0</v>
      </c>
      <c r="C30">
        <f t="shared" si="6"/>
        <v>0</v>
      </c>
      <c r="D30">
        <f t="shared" si="7"/>
        <v>0</v>
      </c>
    </row>
    <row r="31" spans="1:4" x14ac:dyDescent="0.2">
      <c r="A31">
        <f t="shared" si="4"/>
        <v>45</v>
      </c>
      <c r="B31">
        <f t="shared" si="5"/>
        <v>5</v>
      </c>
      <c r="C31">
        <f t="shared" si="6"/>
        <v>0</v>
      </c>
      <c r="D31">
        <f t="shared" si="7"/>
        <v>5</v>
      </c>
    </row>
    <row r="32" spans="1:4" x14ac:dyDescent="0.2">
      <c r="A32">
        <f t="shared" si="4"/>
        <v>50</v>
      </c>
      <c r="B32">
        <f t="shared" si="5"/>
        <v>10</v>
      </c>
      <c r="C32">
        <f t="shared" si="6"/>
        <v>0</v>
      </c>
      <c r="D32">
        <f t="shared" si="7"/>
        <v>10</v>
      </c>
    </row>
    <row r="40" spans="1:5" x14ac:dyDescent="0.2">
      <c r="A40" s="4" t="s">
        <v>19</v>
      </c>
    </row>
    <row r="42" spans="1:5" x14ac:dyDescent="0.2">
      <c r="A42" t="s">
        <v>15</v>
      </c>
      <c r="B42">
        <v>45</v>
      </c>
      <c r="C42">
        <v>25</v>
      </c>
      <c r="D42">
        <v>35</v>
      </c>
    </row>
    <row r="44" spans="1:5" x14ac:dyDescent="0.2">
      <c r="A44" t="s">
        <v>1</v>
      </c>
      <c r="B44" t="s">
        <v>20</v>
      </c>
      <c r="C44" t="s">
        <v>21</v>
      </c>
      <c r="D44" t="s">
        <v>22</v>
      </c>
      <c r="E44" t="s">
        <v>18</v>
      </c>
    </row>
    <row r="45" spans="1:5" x14ac:dyDescent="0.2">
      <c r="A45">
        <v>20</v>
      </c>
      <c r="B45">
        <f>MAX($A45-B$42,0)</f>
        <v>0</v>
      </c>
      <c r="C45">
        <f>MAX($A45-C$42,0)</f>
        <v>0</v>
      </c>
      <c r="D45">
        <f>-2*MAX($A45-D$42,0)</f>
        <v>0</v>
      </c>
      <c r="E45">
        <f>B45+C45+D45</f>
        <v>0</v>
      </c>
    </row>
    <row r="46" spans="1:5" x14ac:dyDescent="0.2">
      <c r="A46">
        <f t="shared" ref="A46:A51" si="8">A45+5</f>
        <v>25</v>
      </c>
      <c r="B46">
        <f t="shared" ref="B46:C51" si="9">MAX($A46-B$42,0)</f>
        <v>0</v>
      </c>
      <c r="C46">
        <f t="shared" si="9"/>
        <v>0</v>
      </c>
      <c r="D46">
        <f t="shared" ref="D46:D51" si="10">-2*MAX($A46-D$42,0)</f>
        <v>0</v>
      </c>
      <c r="E46">
        <f t="shared" ref="E46:E51" si="11">B46+C46+D46</f>
        <v>0</v>
      </c>
    </row>
    <row r="47" spans="1:5" x14ac:dyDescent="0.2">
      <c r="A47">
        <f t="shared" si="8"/>
        <v>30</v>
      </c>
      <c r="B47">
        <f t="shared" si="9"/>
        <v>0</v>
      </c>
      <c r="C47">
        <f t="shared" si="9"/>
        <v>5</v>
      </c>
      <c r="D47">
        <f t="shared" si="10"/>
        <v>0</v>
      </c>
      <c r="E47">
        <f t="shared" si="11"/>
        <v>5</v>
      </c>
    </row>
    <row r="48" spans="1:5" x14ac:dyDescent="0.2">
      <c r="A48">
        <f t="shared" si="8"/>
        <v>35</v>
      </c>
      <c r="B48">
        <f t="shared" si="9"/>
        <v>0</v>
      </c>
      <c r="C48">
        <f t="shared" si="9"/>
        <v>10</v>
      </c>
      <c r="D48">
        <f t="shared" si="10"/>
        <v>0</v>
      </c>
      <c r="E48">
        <f t="shared" si="11"/>
        <v>10</v>
      </c>
    </row>
    <row r="49" spans="1:5" x14ac:dyDescent="0.2">
      <c r="A49">
        <f t="shared" si="8"/>
        <v>40</v>
      </c>
      <c r="B49">
        <f t="shared" si="9"/>
        <v>0</v>
      </c>
      <c r="C49">
        <f t="shared" si="9"/>
        <v>15</v>
      </c>
      <c r="D49">
        <f t="shared" si="10"/>
        <v>-10</v>
      </c>
      <c r="E49">
        <f t="shared" si="11"/>
        <v>5</v>
      </c>
    </row>
    <row r="50" spans="1:5" x14ac:dyDescent="0.2">
      <c r="A50">
        <f t="shared" si="8"/>
        <v>45</v>
      </c>
      <c r="B50">
        <f t="shared" si="9"/>
        <v>0</v>
      </c>
      <c r="C50">
        <f t="shared" si="9"/>
        <v>20</v>
      </c>
      <c r="D50">
        <f t="shared" si="10"/>
        <v>-20</v>
      </c>
      <c r="E50">
        <f t="shared" si="11"/>
        <v>0</v>
      </c>
    </row>
    <row r="51" spans="1:5" x14ac:dyDescent="0.2">
      <c r="A51">
        <f t="shared" si="8"/>
        <v>50</v>
      </c>
      <c r="B51">
        <f t="shared" si="9"/>
        <v>5</v>
      </c>
      <c r="C51">
        <f t="shared" si="9"/>
        <v>25</v>
      </c>
      <c r="D51">
        <f t="shared" si="10"/>
        <v>-30</v>
      </c>
      <c r="E51">
        <f t="shared" si="11"/>
        <v>0</v>
      </c>
    </row>
    <row r="59" spans="1:5" x14ac:dyDescent="0.2">
      <c r="A59" s="4" t="s">
        <v>23</v>
      </c>
    </row>
    <row r="61" spans="1:5" x14ac:dyDescent="0.2">
      <c r="A61" t="s">
        <v>15</v>
      </c>
      <c r="B61">
        <v>30</v>
      </c>
      <c r="C61">
        <v>30</v>
      </c>
    </row>
    <row r="63" spans="1:5" x14ac:dyDescent="0.2">
      <c r="A63" t="s">
        <v>1</v>
      </c>
      <c r="B63" t="s">
        <v>24</v>
      </c>
      <c r="C63" t="s">
        <v>17</v>
      </c>
      <c r="D63" t="s">
        <v>18</v>
      </c>
    </row>
    <row r="64" spans="1:5" x14ac:dyDescent="0.2">
      <c r="A64">
        <v>0</v>
      </c>
      <c r="B64">
        <f>A64</f>
        <v>0</v>
      </c>
      <c r="C64">
        <f>MAX(C$61-A64,0)</f>
        <v>30</v>
      </c>
      <c r="D64">
        <f>B64+C64</f>
        <v>30</v>
      </c>
    </row>
    <row r="65" spans="1:4" x14ac:dyDescent="0.2">
      <c r="A65">
        <f t="shared" ref="A65:A70" si="12">A64+10</f>
        <v>10</v>
      </c>
      <c r="B65">
        <f t="shared" ref="B65:B70" si="13">A65</f>
        <v>10</v>
      </c>
      <c r="C65">
        <f t="shared" ref="C65:C70" si="14">MAX(C$61-A65,0)</f>
        <v>20</v>
      </c>
      <c r="D65">
        <f t="shared" ref="D65:D70" si="15">B65+C65</f>
        <v>30</v>
      </c>
    </row>
    <row r="66" spans="1:4" x14ac:dyDescent="0.2">
      <c r="A66">
        <f t="shared" si="12"/>
        <v>20</v>
      </c>
      <c r="B66">
        <f t="shared" si="13"/>
        <v>20</v>
      </c>
      <c r="C66">
        <f t="shared" si="14"/>
        <v>10</v>
      </c>
      <c r="D66">
        <f t="shared" si="15"/>
        <v>30</v>
      </c>
    </row>
    <row r="67" spans="1:4" x14ac:dyDescent="0.2">
      <c r="A67">
        <f t="shared" si="12"/>
        <v>30</v>
      </c>
      <c r="B67">
        <f t="shared" si="13"/>
        <v>30</v>
      </c>
      <c r="C67">
        <f t="shared" si="14"/>
        <v>0</v>
      </c>
      <c r="D67">
        <f t="shared" si="15"/>
        <v>30</v>
      </c>
    </row>
    <row r="68" spans="1:4" x14ac:dyDescent="0.2">
      <c r="A68">
        <f t="shared" si="12"/>
        <v>40</v>
      </c>
      <c r="B68">
        <f t="shared" si="13"/>
        <v>40</v>
      </c>
      <c r="C68">
        <f t="shared" si="14"/>
        <v>0</v>
      </c>
      <c r="D68">
        <f t="shared" si="15"/>
        <v>40</v>
      </c>
    </row>
    <row r="69" spans="1:4" x14ac:dyDescent="0.2">
      <c r="A69">
        <f t="shared" si="12"/>
        <v>50</v>
      </c>
      <c r="B69">
        <f t="shared" si="13"/>
        <v>50</v>
      </c>
      <c r="C69">
        <f t="shared" si="14"/>
        <v>0</v>
      </c>
      <c r="D69">
        <f t="shared" si="15"/>
        <v>50</v>
      </c>
    </row>
    <row r="70" spans="1:4" x14ac:dyDescent="0.2">
      <c r="A70">
        <f t="shared" si="12"/>
        <v>60</v>
      </c>
      <c r="B70">
        <f t="shared" si="13"/>
        <v>60</v>
      </c>
      <c r="C70">
        <f t="shared" si="14"/>
        <v>0</v>
      </c>
      <c r="D70">
        <f t="shared" si="15"/>
        <v>60</v>
      </c>
    </row>
    <row r="78" spans="1:4" x14ac:dyDescent="0.2">
      <c r="A78" s="4" t="s">
        <v>25</v>
      </c>
    </row>
    <row r="80" spans="1:4" x14ac:dyDescent="0.2">
      <c r="A80" t="s">
        <v>15</v>
      </c>
      <c r="B80">
        <v>30</v>
      </c>
      <c r="C80">
        <v>30</v>
      </c>
    </row>
    <row r="82" spans="1:4" x14ac:dyDescent="0.2">
      <c r="A82" t="s">
        <v>1</v>
      </c>
      <c r="B82" t="s">
        <v>26</v>
      </c>
      <c r="C82" t="s">
        <v>27</v>
      </c>
      <c r="D82" t="s">
        <v>18</v>
      </c>
    </row>
    <row r="83" spans="1:4" x14ac:dyDescent="0.2">
      <c r="A83">
        <v>0</v>
      </c>
      <c r="B83">
        <f>B$80</f>
        <v>30</v>
      </c>
      <c r="C83">
        <f>MAX(A83-C$80,0)</f>
        <v>0</v>
      </c>
      <c r="D83">
        <f>B83+C83</f>
        <v>30</v>
      </c>
    </row>
    <row r="84" spans="1:4" x14ac:dyDescent="0.2">
      <c r="A84">
        <f t="shared" ref="A84:A89" si="16">A83+10</f>
        <v>10</v>
      </c>
      <c r="B84">
        <f t="shared" ref="B84:B89" si="17">B$80</f>
        <v>30</v>
      </c>
      <c r="C84">
        <f t="shared" ref="C84:C89" si="18">MAX(A84-C$80,0)</f>
        <v>0</v>
      </c>
      <c r="D84">
        <f t="shared" ref="D84:D89" si="19">B84+C84</f>
        <v>30</v>
      </c>
    </row>
    <row r="85" spans="1:4" x14ac:dyDescent="0.2">
      <c r="A85">
        <f t="shared" si="16"/>
        <v>20</v>
      </c>
      <c r="B85">
        <f t="shared" si="17"/>
        <v>30</v>
      </c>
      <c r="C85">
        <f t="shared" si="18"/>
        <v>0</v>
      </c>
      <c r="D85">
        <f t="shared" si="19"/>
        <v>30</v>
      </c>
    </row>
    <row r="86" spans="1:4" x14ac:dyDescent="0.2">
      <c r="A86">
        <f t="shared" si="16"/>
        <v>30</v>
      </c>
      <c r="B86">
        <f t="shared" si="17"/>
        <v>30</v>
      </c>
      <c r="C86">
        <f t="shared" si="18"/>
        <v>0</v>
      </c>
      <c r="D86">
        <f t="shared" si="19"/>
        <v>30</v>
      </c>
    </row>
    <row r="87" spans="1:4" x14ac:dyDescent="0.2">
      <c r="A87">
        <f t="shared" si="16"/>
        <v>40</v>
      </c>
      <c r="B87">
        <f t="shared" si="17"/>
        <v>30</v>
      </c>
      <c r="C87">
        <f t="shared" si="18"/>
        <v>10</v>
      </c>
      <c r="D87">
        <f t="shared" si="19"/>
        <v>40</v>
      </c>
    </row>
    <row r="88" spans="1:4" x14ac:dyDescent="0.2">
      <c r="A88">
        <f t="shared" si="16"/>
        <v>50</v>
      </c>
      <c r="B88">
        <f t="shared" si="17"/>
        <v>30</v>
      </c>
      <c r="C88">
        <f t="shared" si="18"/>
        <v>20</v>
      </c>
      <c r="D88">
        <f t="shared" si="19"/>
        <v>50</v>
      </c>
    </row>
    <row r="89" spans="1:4" x14ac:dyDescent="0.2">
      <c r="A89">
        <f t="shared" si="16"/>
        <v>60</v>
      </c>
      <c r="B89">
        <f t="shared" si="17"/>
        <v>30</v>
      </c>
      <c r="C89">
        <f t="shared" si="18"/>
        <v>30</v>
      </c>
      <c r="D89">
        <f t="shared" si="19"/>
        <v>60</v>
      </c>
    </row>
  </sheetData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"/>
  <sheetViews>
    <sheetView workbookViewId="0">
      <selection activeCell="J31" sqref="J31"/>
    </sheetView>
  </sheetViews>
  <sheetFormatPr defaultRowHeight="12.75" x14ac:dyDescent="0.2"/>
  <cols>
    <col min="1" max="1" width="17" bestFit="1" customWidth="1"/>
    <col min="2" max="2" width="7.5703125" bestFit="1" customWidth="1"/>
  </cols>
  <sheetData>
    <row r="1" spans="1:2" x14ac:dyDescent="0.2">
      <c r="A1" t="s">
        <v>31</v>
      </c>
      <c r="B1" s="6">
        <v>100000</v>
      </c>
    </row>
    <row r="3" spans="1:2" x14ac:dyDescent="0.2">
      <c r="A3" t="s">
        <v>32</v>
      </c>
      <c r="B3" t="s">
        <v>33</v>
      </c>
    </row>
    <row r="4" spans="1:2" x14ac:dyDescent="0.2">
      <c r="A4" s="6">
        <v>0</v>
      </c>
      <c r="B4" s="6">
        <f>MAX(A4-B$1,0)</f>
        <v>0</v>
      </c>
    </row>
    <row r="5" spans="1:2" x14ac:dyDescent="0.2">
      <c r="A5" s="6">
        <f>A4+50000</f>
        <v>50000</v>
      </c>
      <c r="B5" s="6">
        <f>MAX(A5-B$1,0)</f>
        <v>0</v>
      </c>
    </row>
    <row r="6" spans="1:2" x14ac:dyDescent="0.2">
      <c r="A6" s="6">
        <f t="shared" ref="A6:A12" si="0">A5+50000</f>
        <v>100000</v>
      </c>
      <c r="B6" s="6">
        <f t="shared" ref="B6:B12" si="1">MAX(A6-B$1,0)</f>
        <v>0</v>
      </c>
    </row>
    <row r="7" spans="1:2" x14ac:dyDescent="0.2">
      <c r="A7" s="6">
        <f t="shared" si="0"/>
        <v>150000</v>
      </c>
      <c r="B7" s="6">
        <f t="shared" si="1"/>
        <v>50000</v>
      </c>
    </row>
    <row r="8" spans="1:2" x14ac:dyDescent="0.2">
      <c r="A8" s="6">
        <f t="shared" si="0"/>
        <v>200000</v>
      </c>
      <c r="B8" s="6">
        <f t="shared" si="1"/>
        <v>100000</v>
      </c>
    </row>
    <row r="9" spans="1:2" x14ac:dyDescent="0.2">
      <c r="A9" s="6">
        <f t="shared" si="0"/>
        <v>250000</v>
      </c>
      <c r="B9" s="6">
        <f t="shared" si="1"/>
        <v>150000</v>
      </c>
    </row>
    <row r="10" spans="1:2" x14ac:dyDescent="0.2">
      <c r="A10" s="6">
        <f t="shared" si="0"/>
        <v>300000</v>
      </c>
      <c r="B10" s="6">
        <f t="shared" si="1"/>
        <v>200000</v>
      </c>
    </row>
    <row r="11" spans="1:2" x14ac:dyDescent="0.2">
      <c r="A11" s="6">
        <f t="shared" si="0"/>
        <v>350000</v>
      </c>
      <c r="B11" s="6">
        <f t="shared" si="1"/>
        <v>250000</v>
      </c>
    </row>
    <row r="12" spans="1:2" x14ac:dyDescent="0.2">
      <c r="A12" s="6">
        <f t="shared" si="0"/>
        <v>400000</v>
      </c>
      <c r="B12" s="6">
        <f t="shared" si="1"/>
        <v>300000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7"/>
  <sheetViews>
    <sheetView topLeftCell="D3" workbookViewId="0">
      <selection activeCell="M17" sqref="M17"/>
    </sheetView>
  </sheetViews>
  <sheetFormatPr defaultRowHeight="12.75" x14ac:dyDescent="0.2"/>
  <cols>
    <col min="1" max="1" width="17" bestFit="1" customWidth="1"/>
    <col min="2" max="2" width="7.5703125" bestFit="1" customWidth="1"/>
  </cols>
  <sheetData>
    <row r="1" spans="1:4" x14ac:dyDescent="0.2">
      <c r="A1" t="s">
        <v>31</v>
      </c>
      <c r="B1" s="6">
        <v>100000</v>
      </c>
    </row>
    <row r="3" spans="1:4" x14ac:dyDescent="0.2">
      <c r="A3" t="s">
        <v>32</v>
      </c>
      <c r="B3" t="s">
        <v>34</v>
      </c>
      <c r="C3" t="s">
        <v>36</v>
      </c>
      <c r="D3" t="s">
        <v>35</v>
      </c>
    </row>
    <row r="4" spans="1:4" x14ac:dyDescent="0.2">
      <c r="A4" s="6">
        <v>0</v>
      </c>
      <c r="B4" s="6">
        <f>A4</f>
        <v>0</v>
      </c>
      <c r="C4" s="6">
        <f>-MAX(B4-B$1,0)</f>
        <v>0</v>
      </c>
      <c r="D4" s="6">
        <f t="shared" ref="D4:D10" si="0">B4+C4</f>
        <v>0</v>
      </c>
    </row>
    <row r="5" spans="1:4" x14ac:dyDescent="0.2">
      <c r="A5" s="6">
        <f t="shared" ref="A5:A10" si="1">A4+50000</f>
        <v>50000</v>
      </c>
      <c r="B5" s="6">
        <f t="shared" ref="B5:B10" si="2">A5</f>
        <v>50000</v>
      </c>
      <c r="C5" s="6">
        <f t="shared" ref="C5:C10" si="3">-MAX(B5-B$1,0)</f>
        <v>0</v>
      </c>
      <c r="D5" s="6">
        <f t="shared" si="0"/>
        <v>50000</v>
      </c>
    </row>
    <row r="6" spans="1:4" x14ac:dyDescent="0.2">
      <c r="A6" s="6">
        <f t="shared" si="1"/>
        <v>100000</v>
      </c>
      <c r="B6" s="6">
        <f t="shared" si="2"/>
        <v>100000</v>
      </c>
      <c r="C6" s="6">
        <f t="shared" si="3"/>
        <v>0</v>
      </c>
      <c r="D6" s="6">
        <f t="shared" si="0"/>
        <v>100000</v>
      </c>
    </row>
    <row r="7" spans="1:4" x14ac:dyDescent="0.2">
      <c r="A7" s="6">
        <f t="shared" si="1"/>
        <v>150000</v>
      </c>
      <c r="B7" s="6">
        <f t="shared" si="2"/>
        <v>150000</v>
      </c>
      <c r="C7" s="6">
        <f t="shared" si="3"/>
        <v>-50000</v>
      </c>
      <c r="D7" s="6">
        <f t="shared" si="0"/>
        <v>100000</v>
      </c>
    </row>
    <row r="8" spans="1:4" x14ac:dyDescent="0.2">
      <c r="A8" s="6">
        <f t="shared" si="1"/>
        <v>200000</v>
      </c>
      <c r="B8" s="6">
        <f t="shared" si="2"/>
        <v>200000</v>
      </c>
      <c r="C8" s="6">
        <f t="shared" si="3"/>
        <v>-100000</v>
      </c>
      <c r="D8" s="6">
        <f t="shared" si="0"/>
        <v>100000</v>
      </c>
    </row>
    <row r="9" spans="1:4" x14ac:dyDescent="0.2">
      <c r="A9" s="6">
        <f t="shared" si="1"/>
        <v>250000</v>
      </c>
      <c r="B9" s="6">
        <f t="shared" si="2"/>
        <v>250000</v>
      </c>
      <c r="C9" s="6">
        <f t="shared" si="3"/>
        <v>-150000</v>
      </c>
      <c r="D9" s="6">
        <f t="shared" si="0"/>
        <v>100000</v>
      </c>
    </row>
    <row r="10" spans="1:4" x14ac:dyDescent="0.2">
      <c r="A10" s="6">
        <f t="shared" si="1"/>
        <v>300000</v>
      </c>
      <c r="B10" s="6">
        <f t="shared" si="2"/>
        <v>300000</v>
      </c>
      <c r="C10" s="6">
        <f t="shared" si="3"/>
        <v>-200000</v>
      </c>
      <c r="D10" s="6">
        <f t="shared" si="0"/>
        <v>100000</v>
      </c>
    </row>
    <row r="28" spans="1:4" x14ac:dyDescent="0.2">
      <c r="A28" t="s">
        <v>31</v>
      </c>
      <c r="B28" s="6">
        <v>100000</v>
      </c>
    </row>
    <row r="30" spans="1:4" x14ac:dyDescent="0.2">
      <c r="A30" t="s">
        <v>32</v>
      </c>
      <c r="B30" t="s">
        <v>37</v>
      </c>
      <c r="C30" t="s">
        <v>38</v>
      </c>
      <c r="D30" t="s">
        <v>35</v>
      </c>
    </row>
    <row r="31" spans="1:4" x14ac:dyDescent="0.2">
      <c r="A31" s="6">
        <v>0</v>
      </c>
      <c r="B31" s="6">
        <f>B$28</f>
        <v>100000</v>
      </c>
      <c r="C31" s="6">
        <f>-MAX(B$28-A31,0)</f>
        <v>-100000</v>
      </c>
      <c r="D31" s="6">
        <f>B31+C31</f>
        <v>0</v>
      </c>
    </row>
    <row r="32" spans="1:4" x14ac:dyDescent="0.2">
      <c r="A32" s="6">
        <f t="shared" ref="A32:A37" si="4">A31+50000</f>
        <v>50000</v>
      </c>
      <c r="B32" s="6">
        <f t="shared" ref="B32:B37" si="5">B$28</f>
        <v>100000</v>
      </c>
      <c r="C32" s="6">
        <f t="shared" ref="C32:C37" si="6">-MAX(B$28-A32,0)</f>
        <v>-50000</v>
      </c>
      <c r="D32" s="6">
        <f t="shared" ref="D32:D37" si="7">B32+C32</f>
        <v>50000</v>
      </c>
    </row>
    <row r="33" spans="1:4" x14ac:dyDescent="0.2">
      <c r="A33" s="6">
        <f t="shared" si="4"/>
        <v>100000</v>
      </c>
      <c r="B33" s="6">
        <f t="shared" si="5"/>
        <v>100000</v>
      </c>
      <c r="C33" s="6">
        <f t="shared" si="6"/>
        <v>0</v>
      </c>
      <c r="D33" s="6">
        <f t="shared" si="7"/>
        <v>100000</v>
      </c>
    </row>
    <row r="34" spans="1:4" x14ac:dyDescent="0.2">
      <c r="A34" s="6">
        <f t="shared" si="4"/>
        <v>150000</v>
      </c>
      <c r="B34" s="6">
        <f t="shared" si="5"/>
        <v>100000</v>
      </c>
      <c r="C34" s="6">
        <f t="shared" si="6"/>
        <v>0</v>
      </c>
      <c r="D34" s="6">
        <f t="shared" si="7"/>
        <v>100000</v>
      </c>
    </row>
    <row r="35" spans="1:4" x14ac:dyDescent="0.2">
      <c r="A35" s="6">
        <f t="shared" si="4"/>
        <v>200000</v>
      </c>
      <c r="B35" s="6">
        <f t="shared" si="5"/>
        <v>100000</v>
      </c>
      <c r="C35" s="6">
        <f t="shared" si="6"/>
        <v>0</v>
      </c>
      <c r="D35" s="6">
        <f t="shared" si="7"/>
        <v>100000</v>
      </c>
    </row>
    <row r="36" spans="1:4" x14ac:dyDescent="0.2">
      <c r="A36" s="6">
        <f t="shared" si="4"/>
        <v>250000</v>
      </c>
      <c r="B36" s="6">
        <f t="shared" si="5"/>
        <v>100000</v>
      </c>
      <c r="C36" s="6">
        <f t="shared" si="6"/>
        <v>0</v>
      </c>
      <c r="D36" s="6">
        <f t="shared" si="7"/>
        <v>100000</v>
      </c>
    </row>
    <row r="37" spans="1:4" x14ac:dyDescent="0.2">
      <c r="A37" s="6">
        <f t="shared" si="4"/>
        <v>300000</v>
      </c>
      <c r="B37" s="6">
        <f t="shared" si="5"/>
        <v>100000</v>
      </c>
      <c r="C37" s="6">
        <f t="shared" si="6"/>
        <v>0</v>
      </c>
      <c r="D37" s="6">
        <f t="shared" si="7"/>
        <v>100000</v>
      </c>
    </row>
  </sheetData>
  <phoneticPr fontId="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Payoff on Call</vt:lpstr>
      <vt:lpstr>Payoff on Put</vt:lpstr>
      <vt:lpstr>Profit on Call</vt:lpstr>
      <vt:lpstr>Profit on Put</vt:lpstr>
      <vt:lpstr>Return on Options</vt:lpstr>
      <vt:lpstr>Combinations</vt:lpstr>
      <vt:lpstr>Stock as a Call</vt:lpstr>
      <vt:lpstr>Bonds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Rich, Steven</cp:lastModifiedBy>
  <dcterms:created xsi:type="dcterms:W3CDTF">2007-07-11T01:35:54Z</dcterms:created>
  <dcterms:modified xsi:type="dcterms:W3CDTF">2024-07-11T14:32:55Z</dcterms:modified>
</cp:coreProperties>
</file>