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ylor0-my.sharepoint.com/personal/steve_rich_baylor_edu/Documents/Documents/Teaching/2024 Fall/Notes and PLNs/"/>
    </mc:Choice>
  </mc:AlternateContent>
  <xr:revisionPtr revIDLastSave="6" documentId="8_{AA30CF2D-D3ED-406D-8CFF-B3553B4E2CCB}" xr6:coauthVersionLast="47" xr6:coauthVersionMax="47" xr10:uidLastSave="{5B01F80A-7C39-492C-A5AA-5904926688F3}"/>
  <bookViews>
    <workbookView xWindow="-120" yWindow="-120" windowWidth="29040" windowHeight="15840" xr2:uid="{4B1ACB93-ECAF-4F9E-B500-76973EE4ACFC}"/>
  </bookViews>
  <sheets>
    <sheet name="Issue stock to pay dividend" sheetId="1" r:id="rId1"/>
    <sheet name="Dividend v. repurchase" sheetId="2" r:id="rId2"/>
    <sheet name="Effective Dividend Tax Rat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8" i="1" s="1"/>
  <c r="D7" i="3"/>
  <c r="D6" i="3"/>
  <c r="D5" i="3"/>
  <c r="D4" i="3"/>
  <c r="D3" i="3"/>
  <c r="D2" i="3"/>
  <c r="B8" i="3"/>
  <c r="D8" i="3" s="1"/>
  <c r="B34" i="2"/>
  <c r="B6" i="2"/>
  <c r="C3" i="2" s="1"/>
  <c r="B30" i="2"/>
  <c r="B35" i="2" s="1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B39" i="2"/>
  <c r="B16" i="2"/>
  <c r="B20" i="2" s="1"/>
  <c r="B23" i="2" s="1"/>
  <c r="B25" i="2" s="1"/>
  <c r="B17" i="2"/>
  <c r="B24" i="2"/>
  <c r="B40" i="2"/>
  <c r="C17" i="2"/>
  <c r="C20" i="2" s="1"/>
  <c r="C23" i="2" s="1"/>
  <c r="C25" i="2" s="1"/>
  <c r="C24" i="2"/>
  <c r="C16" i="2"/>
  <c r="D20" i="2" s="1"/>
  <c r="D23" i="2" s="1"/>
  <c r="D25" i="2" s="1"/>
  <c r="B18" i="2"/>
  <c r="B19" i="2" s="1"/>
  <c r="C19" i="2" s="1"/>
  <c r="D19" i="2" s="1"/>
  <c r="E19" i="2" s="1"/>
  <c r="F19" i="2" s="1"/>
  <c r="G19" i="2" s="1"/>
  <c r="H19" i="2" s="1"/>
  <c r="I19" i="2" s="1"/>
  <c r="J19" i="2" s="1"/>
  <c r="K19" i="2" s="1"/>
  <c r="L19" i="2" s="1"/>
  <c r="L17" i="2"/>
  <c r="K17" i="2"/>
  <c r="K24" i="2"/>
  <c r="J17" i="2"/>
  <c r="J24" i="2"/>
  <c r="I17" i="2"/>
  <c r="I24" i="2"/>
  <c r="H17" i="2"/>
  <c r="H24" i="2"/>
  <c r="G17" i="2"/>
  <c r="G24" i="2"/>
  <c r="F17" i="2"/>
  <c r="F24" i="2"/>
  <c r="E17" i="2"/>
  <c r="E24" i="2"/>
  <c r="D17" i="2"/>
  <c r="D24" i="2"/>
  <c r="C5" i="1"/>
  <c r="C6" i="1" s="1"/>
  <c r="D6" i="1" s="1"/>
  <c r="C8" i="1"/>
  <c r="D8" i="1" s="1"/>
  <c r="B6" i="1"/>
  <c r="C7" i="1"/>
  <c r="D7" i="1" s="1"/>
  <c r="C9" i="1"/>
  <c r="D9" i="1" s="1"/>
  <c r="D5" i="1"/>
  <c r="C16" i="1" l="1"/>
  <c r="G16" i="1"/>
  <c r="H16" i="1"/>
  <c r="E16" i="1"/>
  <c r="J16" i="1"/>
  <c r="B16" i="1"/>
  <c r="B18" i="1" s="1"/>
  <c r="D16" i="1"/>
  <c r="D18" i="1" s="1"/>
  <c r="K16" i="1"/>
  <c r="K18" i="1" s="1"/>
  <c r="I16" i="1"/>
  <c r="F16" i="1"/>
  <c r="F17" i="1"/>
  <c r="K17" i="1"/>
  <c r="C17" i="1"/>
  <c r="J17" i="1"/>
  <c r="H17" i="1"/>
  <c r="E17" i="1"/>
  <c r="B17" i="1"/>
  <c r="G17" i="1"/>
  <c r="D17" i="1"/>
  <c r="I17" i="1"/>
  <c r="C6" i="2"/>
  <c r="C30" i="2"/>
  <c r="C31" i="2" s="1"/>
  <c r="D16" i="2"/>
  <c r="C38" i="2" l="1"/>
  <c r="C39" i="2" s="1"/>
  <c r="C40" i="2" s="1"/>
  <c r="C34" i="2"/>
  <c r="C29" i="2"/>
  <c r="C36" i="2"/>
  <c r="J18" i="1"/>
  <c r="E18" i="1"/>
  <c r="E20" i="2"/>
  <c r="E23" i="2" s="1"/>
  <c r="E25" i="2" s="1"/>
  <c r="E16" i="2"/>
  <c r="H18" i="1"/>
  <c r="D3" i="2"/>
  <c r="C18" i="2"/>
  <c r="F18" i="1"/>
  <c r="G18" i="1"/>
  <c r="I18" i="1"/>
  <c r="C18" i="1"/>
  <c r="D6" i="2" l="1"/>
  <c r="D30" i="2"/>
  <c r="D31" i="2" s="1"/>
  <c r="F16" i="2"/>
  <c r="F20" i="2"/>
  <c r="F23" i="2" s="1"/>
  <c r="F25" i="2" s="1"/>
  <c r="G16" i="2" l="1"/>
  <c r="G20" i="2"/>
  <c r="G23" i="2" s="1"/>
  <c r="G25" i="2" s="1"/>
  <c r="D36" i="2"/>
  <c r="D38" i="2"/>
  <c r="D39" i="2" s="1"/>
  <c r="D40" i="2" s="1"/>
  <c r="E3" i="2"/>
  <c r="D18" i="2"/>
  <c r="D34" i="2"/>
  <c r="D29" i="2"/>
  <c r="E30" i="2" l="1"/>
  <c r="E31" i="2" s="1"/>
  <c r="E34" i="2" s="1"/>
  <c r="E6" i="2"/>
  <c r="H20" i="2"/>
  <c r="H23" i="2" s="1"/>
  <c r="H25" i="2" s="1"/>
  <c r="H16" i="2"/>
  <c r="I16" i="2" l="1"/>
  <c r="I20" i="2"/>
  <c r="I23" i="2" s="1"/>
  <c r="I25" i="2" s="1"/>
  <c r="E18" i="2"/>
  <c r="F3" i="2"/>
  <c r="E36" i="2"/>
  <c r="E38" i="2"/>
  <c r="E39" i="2" s="1"/>
  <c r="E40" i="2" s="1"/>
  <c r="E29" i="2"/>
  <c r="J20" i="2" l="1"/>
  <c r="J23" i="2" s="1"/>
  <c r="J25" i="2" s="1"/>
  <c r="J16" i="2"/>
  <c r="F30" i="2"/>
  <c r="F31" i="2" s="1"/>
  <c r="F6" i="2"/>
  <c r="K16" i="2" l="1"/>
  <c r="K20" i="2"/>
  <c r="K23" i="2" s="1"/>
  <c r="K25" i="2" s="1"/>
  <c r="F18" i="2"/>
  <c r="G3" i="2"/>
  <c r="F36" i="2"/>
  <c r="F38" i="2"/>
  <c r="F39" i="2" s="1"/>
  <c r="F40" i="2" s="1"/>
  <c r="F34" i="2"/>
  <c r="F29" i="2"/>
  <c r="G6" i="2" l="1"/>
  <c r="G30" i="2"/>
  <c r="G31" i="2" s="1"/>
  <c r="G29" i="2" s="1"/>
  <c r="L20" i="2"/>
  <c r="L23" i="2" s="1"/>
  <c r="L16" i="2"/>
  <c r="L15" i="2"/>
  <c r="H3" i="2" l="1"/>
  <c r="G18" i="2"/>
  <c r="G36" i="2"/>
  <c r="G38" i="2"/>
  <c r="G39" i="2" s="1"/>
  <c r="G40" i="2" s="1"/>
  <c r="G34" i="2"/>
  <c r="H6" i="2" l="1"/>
  <c r="H30" i="2"/>
  <c r="H31" i="2" s="1"/>
  <c r="H36" i="2" l="1"/>
  <c r="H38" i="2"/>
  <c r="H39" i="2" s="1"/>
  <c r="H40" i="2" s="1"/>
  <c r="H29" i="2"/>
  <c r="H34" i="2"/>
  <c r="I3" i="2"/>
  <c r="H18" i="2"/>
  <c r="I30" i="2" l="1"/>
  <c r="I31" i="2" s="1"/>
  <c r="I6" i="2"/>
  <c r="I29" i="2"/>
  <c r="I18" i="2" l="1"/>
  <c r="J3" i="2"/>
  <c r="I38" i="2"/>
  <c r="I39" i="2" s="1"/>
  <c r="I40" i="2" s="1"/>
  <c r="I36" i="2"/>
  <c r="I34" i="2"/>
  <c r="J30" i="2" l="1"/>
  <c r="J31" i="2" s="1"/>
  <c r="J6" i="2"/>
  <c r="J18" i="2" l="1"/>
  <c r="K3" i="2"/>
  <c r="J38" i="2"/>
  <c r="J39" i="2" s="1"/>
  <c r="J40" i="2" s="1"/>
  <c r="J36" i="2"/>
  <c r="J29" i="2"/>
  <c r="J34" i="2"/>
  <c r="K30" i="2" l="1"/>
  <c r="K31" i="2" s="1"/>
  <c r="K34" i="2" s="1"/>
  <c r="K6" i="2"/>
  <c r="L3" i="2" l="1"/>
  <c r="K18" i="2"/>
  <c r="K38" i="2"/>
  <c r="K39" i="2" s="1"/>
  <c r="K40" i="2" s="1"/>
  <c r="K36" i="2"/>
  <c r="K29" i="2"/>
  <c r="L30" i="2" l="1"/>
  <c r="L31" i="2" s="1"/>
  <c r="L6" i="2"/>
  <c r="L18" i="2" s="1"/>
  <c r="L22" i="2" l="1"/>
  <c r="L24" i="2" s="1"/>
  <c r="L25" i="2" s="1"/>
  <c r="N25" i="2" s="1"/>
  <c r="L21" i="2"/>
  <c r="L36" i="2"/>
  <c r="L33" i="2"/>
  <c r="L34" i="2" s="1"/>
  <c r="L29" i="2"/>
  <c r="L38" i="2" l="1"/>
  <c r="L39" i="2" s="1"/>
  <c r="L40" i="2" s="1"/>
  <c r="N40" i="2" s="1"/>
  <c r="L37" i="2"/>
</calcChain>
</file>

<file path=xl/sharedStrings.xml><?xml version="1.0" encoding="utf-8"?>
<sst xmlns="http://schemas.openxmlformats.org/spreadsheetml/2006/main" count="70" uniqueCount="53">
  <si>
    <t>Before</t>
  </si>
  <si>
    <t>Capital Gain</t>
  </si>
  <si>
    <t>Value of firm's assets</t>
  </si>
  <si>
    <t>Original S/H:  Stock</t>
  </si>
  <si>
    <t>Original S/H:  Cash</t>
  </si>
  <si>
    <t>New S/H:  Stock</t>
  </si>
  <si>
    <t>New S/H:  Cash</t>
  </si>
  <si>
    <t>Tax rate: Dividends</t>
  </si>
  <si>
    <t>Tax rate: Capital Gains</t>
  </si>
  <si>
    <t>Total</t>
  </si>
  <si>
    <t>Taxes on original S/H</t>
  </si>
  <si>
    <t>Dividends</t>
  </si>
  <si>
    <t>Stock issued</t>
  </si>
  <si>
    <t>Dividend paid</t>
  </si>
  <si>
    <t>After Issue and Div</t>
  </si>
  <si>
    <t>Net Change</t>
  </si>
  <si>
    <t>2001-2002</t>
  </si>
  <si>
    <t>1971-1979</t>
  </si>
  <si>
    <t>1979-1981</t>
  </si>
  <si>
    <t>1982-1986</t>
  </si>
  <si>
    <t>1988-1990</t>
  </si>
  <si>
    <t>1991-1992</t>
  </si>
  <si>
    <t>1993-1996</t>
  </si>
  <si>
    <t>1997-2000</t>
  </si>
  <si>
    <t>Note:  Tax benefit from loss is less valuable if not realized immediately.  Thus value of total tax from issue and dividend is higher.</t>
  </si>
  <si>
    <t>Value of firm</t>
  </si>
  <si>
    <t>CF</t>
  </si>
  <si>
    <t>Repurchase</t>
  </si>
  <si>
    <t>Value per share</t>
  </si>
  <si>
    <t>Div/Repurch</t>
  </si>
  <si>
    <t>Tax rate:  Divs</t>
  </si>
  <si>
    <t>Proceeds from Sale</t>
  </si>
  <si>
    <t>Taxes:  Dividends</t>
  </si>
  <si>
    <t>Taxes:  Capital Gains</t>
  </si>
  <si>
    <t>Taxes:  Total</t>
  </si>
  <si>
    <t>Basis</t>
  </si>
  <si>
    <t>Dividends per share</t>
  </si>
  <si>
    <t>Number of shares owned</t>
  </si>
  <si>
    <t>Shares purchased</t>
  </si>
  <si>
    <t>Shares sold</t>
  </si>
  <si>
    <t>Shares outstanding</t>
  </si>
  <si>
    <t>Gain/Loss</t>
  </si>
  <si>
    <t>Shares firm repurchases</t>
  </si>
  <si>
    <t>Proceeds from sale to firm</t>
  </si>
  <si>
    <r>
      <t>t</t>
    </r>
    <r>
      <rPr>
        <sz val="10"/>
        <rFont val="Arial"/>
        <family val="2"/>
      </rPr>
      <t>g</t>
    </r>
  </si>
  <si>
    <r>
      <t>t</t>
    </r>
    <r>
      <rPr>
        <sz val="10"/>
        <rFont val="Arial"/>
        <family val="2"/>
      </rPr>
      <t>d</t>
    </r>
  </si>
  <si>
    <r>
      <t>t</t>
    </r>
    <r>
      <rPr>
        <sz val="10"/>
        <rFont val="Arial"/>
        <family val="2"/>
      </rPr>
      <t>d*</t>
    </r>
  </si>
  <si>
    <t>individual</t>
  </si>
  <si>
    <t>individual (current)</t>
  </si>
  <si>
    <t>IRA or 401k</t>
  </si>
  <si>
    <t>Corporation (exclude 70%)</t>
  </si>
  <si>
    <t>2003-2012</t>
  </si>
  <si>
    <t>2013-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</si>
</sst>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08B7-BF73-4179-B74A-20A92602E0DE}">
  <dimension ref="A1:L20"/>
  <sheetViews>
    <sheetView tabSelected="1" workbookViewId="0">
      <selection activeCell="N19" sqref="N19"/>
    </sheetView>
  </sheetViews>
  <sheetFormatPr defaultRowHeight="12.75" x14ac:dyDescent="0.2"/>
  <cols>
    <col min="1" max="1" width="20.28515625" bestFit="1" customWidth="1"/>
    <col min="2" max="2" width="11.140625" bestFit="1" customWidth="1"/>
    <col min="3" max="3" width="16.5703125" bestFit="1" customWidth="1"/>
    <col min="4" max="4" width="10.7109375" bestFit="1" customWidth="1"/>
    <col min="5" max="5" width="9.7109375" bestFit="1" customWidth="1"/>
    <col min="6" max="11" width="9.5703125" bestFit="1" customWidth="1"/>
    <col min="12" max="12" width="9.7109375" bestFit="1" customWidth="1"/>
  </cols>
  <sheetData>
    <row r="1" spans="1:12" x14ac:dyDescent="0.2">
      <c r="A1" t="s">
        <v>12</v>
      </c>
      <c r="B1" s="1">
        <v>10000000</v>
      </c>
    </row>
    <row r="2" spans="1:12" x14ac:dyDescent="0.2">
      <c r="A2" t="s">
        <v>13</v>
      </c>
      <c r="B2" s="1">
        <v>10000000</v>
      </c>
    </row>
    <row r="4" spans="1:12" x14ac:dyDescent="0.2">
      <c r="B4" t="s">
        <v>0</v>
      </c>
      <c r="C4" t="s">
        <v>14</v>
      </c>
      <c r="D4" t="s">
        <v>15</v>
      </c>
    </row>
    <row r="5" spans="1:12" x14ac:dyDescent="0.2">
      <c r="A5" t="s">
        <v>2</v>
      </c>
      <c r="B5" s="1">
        <v>100000000</v>
      </c>
      <c r="C5" s="1">
        <f>B5+B1-B2</f>
        <v>100000000</v>
      </c>
      <c r="D5" s="1">
        <f>C5-B5</f>
        <v>0</v>
      </c>
    </row>
    <row r="6" spans="1:12" x14ac:dyDescent="0.2">
      <c r="A6" t="s">
        <v>3</v>
      </c>
      <c r="B6" s="1">
        <f>B5</f>
        <v>100000000</v>
      </c>
      <c r="C6" s="1">
        <f>C5-C8</f>
        <v>90000000</v>
      </c>
      <c r="D6" s="1">
        <f>C6-B6</f>
        <v>-10000000</v>
      </c>
      <c r="F6" s="1"/>
      <c r="G6" s="1"/>
    </row>
    <row r="7" spans="1:12" x14ac:dyDescent="0.2">
      <c r="A7" t="s">
        <v>4</v>
      </c>
      <c r="B7" s="1">
        <v>0</v>
      </c>
      <c r="C7" s="1">
        <f>B1</f>
        <v>10000000</v>
      </c>
      <c r="D7" s="1">
        <f>C7-B7</f>
        <v>10000000</v>
      </c>
      <c r="F7" s="1"/>
      <c r="G7" s="1"/>
    </row>
    <row r="8" spans="1:12" x14ac:dyDescent="0.2">
      <c r="A8" t="s">
        <v>5</v>
      </c>
      <c r="B8" s="1">
        <v>0</v>
      </c>
      <c r="C8" s="1">
        <f>B1</f>
        <v>10000000</v>
      </c>
      <c r="D8" s="1">
        <f>C8-B8</f>
        <v>10000000</v>
      </c>
    </row>
    <row r="9" spans="1:12" x14ac:dyDescent="0.2">
      <c r="A9" t="s">
        <v>6</v>
      </c>
      <c r="B9" s="1">
        <v>10000000</v>
      </c>
      <c r="C9" s="1">
        <f>B9-B1</f>
        <v>0</v>
      </c>
      <c r="D9" s="1">
        <f>C9-B9</f>
        <v>-10000000</v>
      </c>
    </row>
    <row r="10" spans="1:12" x14ac:dyDescent="0.2">
      <c r="B10" s="1"/>
      <c r="C10" s="1"/>
      <c r="D10" s="1"/>
    </row>
    <row r="11" spans="1:12" x14ac:dyDescent="0.2">
      <c r="B11" s="2" t="s">
        <v>17</v>
      </c>
      <c r="C11" s="2" t="s">
        <v>18</v>
      </c>
      <c r="D11" s="2" t="s">
        <v>19</v>
      </c>
      <c r="E11" s="2">
        <v>1987</v>
      </c>
      <c r="F11" s="2" t="s">
        <v>20</v>
      </c>
      <c r="G11" s="2" t="s">
        <v>21</v>
      </c>
      <c r="H11" s="2" t="s">
        <v>22</v>
      </c>
      <c r="I11" s="2" t="s">
        <v>23</v>
      </c>
      <c r="J11" s="2" t="s">
        <v>16</v>
      </c>
      <c r="K11" s="8" t="s">
        <v>51</v>
      </c>
      <c r="L11" s="8" t="s">
        <v>52</v>
      </c>
    </row>
    <row r="12" spans="1:12" x14ac:dyDescent="0.2">
      <c r="A12" t="s">
        <v>8</v>
      </c>
      <c r="B12">
        <v>0.35</v>
      </c>
      <c r="C12">
        <v>0.28000000000000003</v>
      </c>
      <c r="D12">
        <v>0.2</v>
      </c>
      <c r="E12">
        <v>0.28000000000000003</v>
      </c>
      <c r="F12">
        <v>0.28000000000000003</v>
      </c>
      <c r="G12">
        <v>0.28000000000000003</v>
      </c>
      <c r="H12">
        <v>0.28000000000000003</v>
      </c>
      <c r="I12">
        <v>0.2</v>
      </c>
      <c r="J12">
        <v>0.2</v>
      </c>
      <c r="K12">
        <v>0.15</v>
      </c>
      <c r="L12">
        <v>0.2</v>
      </c>
    </row>
    <row r="13" spans="1:12" x14ac:dyDescent="0.2">
      <c r="A13" t="s">
        <v>7</v>
      </c>
      <c r="B13">
        <v>0.7</v>
      </c>
      <c r="C13">
        <v>0.7</v>
      </c>
      <c r="D13">
        <v>0.5</v>
      </c>
      <c r="E13">
        <v>0.39</v>
      </c>
      <c r="F13">
        <v>0.28000000000000003</v>
      </c>
      <c r="G13">
        <v>0.31</v>
      </c>
      <c r="H13">
        <v>0.4</v>
      </c>
      <c r="I13">
        <v>0.4</v>
      </c>
      <c r="J13">
        <v>0.39</v>
      </c>
      <c r="K13">
        <v>0.15</v>
      </c>
      <c r="L13">
        <v>0.2</v>
      </c>
    </row>
    <row r="15" spans="1:12" x14ac:dyDescent="0.2">
      <c r="A15" t="s">
        <v>10</v>
      </c>
    </row>
    <row r="16" spans="1:12" x14ac:dyDescent="0.2">
      <c r="A16" t="s">
        <v>1</v>
      </c>
      <c r="B16" s="1">
        <f t="shared" ref="B16:K16" si="0">B12*$D6</f>
        <v>-3500000</v>
      </c>
      <c r="C16" s="1">
        <f t="shared" si="0"/>
        <v>-2800000.0000000005</v>
      </c>
      <c r="D16" s="1">
        <f t="shared" si="0"/>
        <v>-2000000</v>
      </c>
      <c r="E16" s="1">
        <f t="shared" si="0"/>
        <v>-2800000.0000000005</v>
      </c>
      <c r="F16" s="1">
        <f t="shared" si="0"/>
        <v>-2800000.0000000005</v>
      </c>
      <c r="G16" s="1">
        <f t="shared" si="0"/>
        <v>-2800000.0000000005</v>
      </c>
      <c r="H16" s="1">
        <f t="shared" si="0"/>
        <v>-2800000.0000000005</v>
      </c>
      <c r="I16" s="1">
        <f t="shared" si="0"/>
        <v>-2000000</v>
      </c>
      <c r="J16" s="1">
        <f t="shared" si="0"/>
        <v>-2000000</v>
      </c>
      <c r="K16" s="1">
        <f t="shared" si="0"/>
        <v>-1500000</v>
      </c>
      <c r="L16" s="1">
        <f t="shared" ref="L16" si="1">L12*$D6</f>
        <v>-2000000</v>
      </c>
    </row>
    <row r="17" spans="1:12" x14ac:dyDescent="0.2">
      <c r="A17" t="s">
        <v>11</v>
      </c>
      <c r="B17" s="1">
        <f t="shared" ref="B17:K17" si="2">B13*$D7</f>
        <v>7000000</v>
      </c>
      <c r="C17" s="1">
        <f t="shared" si="2"/>
        <v>7000000</v>
      </c>
      <c r="D17" s="1">
        <f t="shared" si="2"/>
        <v>5000000</v>
      </c>
      <c r="E17" s="1">
        <f t="shared" si="2"/>
        <v>3900000</v>
      </c>
      <c r="F17" s="1">
        <f t="shared" si="2"/>
        <v>2800000.0000000005</v>
      </c>
      <c r="G17" s="1">
        <f t="shared" si="2"/>
        <v>3100000</v>
      </c>
      <c r="H17" s="1">
        <f t="shared" si="2"/>
        <v>4000000</v>
      </c>
      <c r="I17" s="1">
        <f t="shared" si="2"/>
        <v>4000000</v>
      </c>
      <c r="J17" s="1">
        <f t="shared" si="2"/>
        <v>3900000</v>
      </c>
      <c r="K17" s="1">
        <f t="shared" si="2"/>
        <v>1500000</v>
      </c>
      <c r="L17" s="1">
        <f t="shared" ref="L17" si="3">L13*$D7</f>
        <v>2000000</v>
      </c>
    </row>
    <row r="18" spans="1:12" x14ac:dyDescent="0.2">
      <c r="A18" t="s">
        <v>9</v>
      </c>
      <c r="B18" s="1">
        <f t="shared" ref="B18:K18" si="4">SUM(B16:B17)</f>
        <v>3500000</v>
      </c>
      <c r="C18" s="1">
        <f t="shared" si="4"/>
        <v>4200000</v>
      </c>
      <c r="D18" s="1">
        <f t="shared" si="4"/>
        <v>3000000</v>
      </c>
      <c r="E18" s="1">
        <f t="shared" si="4"/>
        <v>1099999.9999999995</v>
      </c>
      <c r="F18" s="1">
        <f t="shared" si="4"/>
        <v>0</v>
      </c>
      <c r="G18" s="1">
        <f t="shared" si="4"/>
        <v>299999.99999999953</v>
      </c>
      <c r="H18" s="1">
        <f t="shared" si="4"/>
        <v>1199999.9999999995</v>
      </c>
      <c r="I18" s="1">
        <f t="shared" si="4"/>
        <v>2000000</v>
      </c>
      <c r="J18" s="1">
        <f t="shared" si="4"/>
        <v>1900000</v>
      </c>
      <c r="K18" s="1">
        <f t="shared" si="4"/>
        <v>0</v>
      </c>
      <c r="L18" s="1">
        <f t="shared" ref="L18" si="5">SUM(L16:L17)</f>
        <v>0</v>
      </c>
    </row>
    <row r="20" spans="1:12" x14ac:dyDescent="0.2">
      <c r="A20" t="s">
        <v>24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0298-D91F-467B-9A02-25FD7E99D23B}">
  <dimension ref="A1:N40"/>
  <sheetViews>
    <sheetView topLeftCell="A11" workbookViewId="0">
      <selection activeCell="L38" sqref="L38"/>
    </sheetView>
  </sheetViews>
  <sheetFormatPr defaultRowHeight="12.75" x14ac:dyDescent="0.2"/>
  <cols>
    <col min="1" max="1" width="22.140625" bestFit="1" customWidth="1"/>
    <col min="2" max="11" width="7.7109375" bestFit="1" customWidth="1"/>
    <col min="12" max="12" width="8.5703125" bestFit="1" customWidth="1"/>
  </cols>
  <sheetData>
    <row r="1" spans="1:12" x14ac:dyDescent="0.2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3" spans="1:12" x14ac:dyDescent="0.2">
      <c r="A3" t="s">
        <v>25</v>
      </c>
      <c r="B3" s="3">
        <v>5000</v>
      </c>
      <c r="C3" s="3">
        <f t="shared" ref="C3:L3" si="0">B6</f>
        <v>5000</v>
      </c>
      <c r="D3" s="3">
        <f t="shared" si="0"/>
        <v>5000</v>
      </c>
      <c r="E3" s="3">
        <f t="shared" si="0"/>
        <v>5000</v>
      </c>
      <c r="F3" s="3">
        <f t="shared" si="0"/>
        <v>5000</v>
      </c>
      <c r="G3" s="3">
        <f t="shared" si="0"/>
        <v>5000</v>
      </c>
      <c r="H3" s="3">
        <f t="shared" si="0"/>
        <v>5000</v>
      </c>
      <c r="I3" s="3">
        <f t="shared" si="0"/>
        <v>5000</v>
      </c>
      <c r="J3" s="3">
        <f t="shared" si="0"/>
        <v>5000</v>
      </c>
      <c r="K3" s="3">
        <f t="shared" si="0"/>
        <v>5000</v>
      </c>
      <c r="L3" s="3">
        <f t="shared" si="0"/>
        <v>5000</v>
      </c>
    </row>
    <row r="4" spans="1:12" x14ac:dyDescent="0.2">
      <c r="A4" t="s">
        <v>26</v>
      </c>
      <c r="B4" s="3">
        <v>0</v>
      </c>
      <c r="C4" s="3">
        <v>100</v>
      </c>
      <c r="D4" s="3">
        <v>100</v>
      </c>
      <c r="E4" s="3">
        <v>100</v>
      </c>
      <c r="F4" s="3">
        <v>100</v>
      </c>
      <c r="G4" s="3">
        <v>100</v>
      </c>
      <c r="H4" s="3">
        <v>100</v>
      </c>
      <c r="I4" s="3">
        <v>100</v>
      </c>
      <c r="J4" s="3">
        <v>100</v>
      </c>
      <c r="K4" s="3">
        <v>100</v>
      </c>
      <c r="L4" s="3">
        <v>100</v>
      </c>
    </row>
    <row r="5" spans="1:12" x14ac:dyDescent="0.2">
      <c r="A5" t="s">
        <v>29</v>
      </c>
      <c r="B5" s="3">
        <v>0</v>
      </c>
      <c r="C5" s="3">
        <v>100</v>
      </c>
      <c r="D5" s="3">
        <v>100</v>
      </c>
      <c r="E5" s="3">
        <v>100</v>
      </c>
      <c r="F5" s="3">
        <v>100</v>
      </c>
      <c r="G5" s="3">
        <v>100</v>
      </c>
      <c r="H5" s="3">
        <v>100</v>
      </c>
      <c r="I5" s="3">
        <v>100</v>
      </c>
      <c r="J5" s="3">
        <v>100</v>
      </c>
      <c r="K5" s="3">
        <v>100</v>
      </c>
      <c r="L5" s="3">
        <v>100</v>
      </c>
    </row>
    <row r="6" spans="1:12" x14ac:dyDescent="0.2">
      <c r="A6" t="s">
        <v>25</v>
      </c>
      <c r="B6" s="3">
        <f t="shared" ref="B6:G6" si="1">B3+B4-B5</f>
        <v>5000</v>
      </c>
      <c r="C6" s="3">
        <f t="shared" si="1"/>
        <v>5000</v>
      </c>
      <c r="D6" s="3">
        <f t="shared" si="1"/>
        <v>5000</v>
      </c>
      <c r="E6" s="3">
        <f t="shared" si="1"/>
        <v>5000</v>
      </c>
      <c r="F6" s="3">
        <f t="shared" si="1"/>
        <v>5000</v>
      </c>
      <c r="G6" s="3">
        <f t="shared" si="1"/>
        <v>5000</v>
      </c>
      <c r="H6" s="3">
        <f>H3+H4-H5</f>
        <v>5000</v>
      </c>
      <c r="I6" s="3">
        <f>I3+I4-I5</f>
        <v>5000</v>
      </c>
      <c r="J6" s="3">
        <f>J3+J4-J5</f>
        <v>5000</v>
      </c>
      <c r="K6" s="3">
        <f>K3+K4-K5</f>
        <v>5000</v>
      </c>
      <c r="L6" s="3">
        <f>L3+L4-L5</f>
        <v>5000</v>
      </c>
    </row>
    <row r="7" spans="1:12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t="s">
        <v>30</v>
      </c>
      <c r="B8" s="3">
        <v>0.15</v>
      </c>
      <c r="C8" s="3">
        <v>0.15</v>
      </c>
      <c r="D8" s="3">
        <v>0.15</v>
      </c>
      <c r="E8" s="3">
        <v>0.15</v>
      </c>
      <c r="F8" s="3">
        <v>0.15</v>
      </c>
      <c r="G8" s="3">
        <v>0.15</v>
      </c>
      <c r="H8" s="3">
        <v>0.15</v>
      </c>
      <c r="I8" s="3">
        <v>0.15</v>
      </c>
      <c r="J8" s="3">
        <v>0.15</v>
      </c>
      <c r="K8" s="3">
        <v>0.15</v>
      </c>
      <c r="L8" s="3">
        <v>0.15</v>
      </c>
    </row>
    <row r="9" spans="1:12" x14ac:dyDescent="0.2">
      <c r="A9" t="s">
        <v>8</v>
      </c>
      <c r="B9" s="3">
        <v>0.15</v>
      </c>
      <c r="C9" s="3">
        <v>0.15</v>
      </c>
      <c r="D9" s="3">
        <v>0.15</v>
      </c>
      <c r="E9" s="3">
        <v>0.15</v>
      </c>
      <c r="F9" s="3">
        <v>0.15</v>
      </c>
      <c r="G9" s="3">
        <v>0.15</v>
      </c>
      <c r="H9" s="3">
        <v>0.15</v>
      </c>
      <c r="I9" s="3">
        <v>0.15</v>
      </c>
      <c r="J9" s="3">
        <v>0.15</v>
      </c>
      <c r="K9" s="3">
        <v>0.15</v>
      </c>
      <c r="L9" s="3">
        <v>0.15</v>
      </c>
    </row>
    <row r="10" spans="1:12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t="s">
        <v>40</v>
      </c>
      <c r="B13" s="3">
        <v>100</v>
      </c>
      <c r="C13" s="3">
        <v>100</v>
      </c>
      <c r="D13" s="3">
        <v>100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</row>
    <row r="14" spans="1:12" x14ac:dyDescent="0.2">
      <c r="A14" t="s">
        <v>38</v>
      </c>
      <c r="B14" s="3">
        <v>100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t="s">
        <v>39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f>K16</f>
        <v>100</v>
      </c>
    </row>
    <row r="16" spans="1:12" x14ac:dyDescent="0.2">
      <c r="A16" t="s">
        <v>37</v>
      </c>
      <c r="B16" s="3">
        <f>B14-B15</f>
        <v>100</v>
      </c>
      <c r="C16" s="3">
        <f>B16+C14-C15</f>
        <v>100</v>
      </c>
      <c r="D16" s="3">
        <f t="shared" ref="D16:L16" si="2">C16+D14-D15</f>
        <v>100</v>
      </c>
      <c r="E16" s="3">
        <f t="shared" si="2"/>
        <v>100</v>
      </c>
      <c r="F16" s="3">
        <f t="shared" si="2"/>
        <v>100</v>
      </c>
      <c r="G16" s="3">
        <f t="shared" si="2"/>
        <v>100</v>
      </c>
      <c r="H16" s="3">
        <f t="shared" si="2"/>
        <v>100</v>
      </c>
      <c r="I16" s="3">
        <f t="shared" si="2"/>
        <v>100</v>
      </c>
      <c r="J16" s="3">
        <f t="shared" si="2"/>
        <v>100</v>
      </c>
      <c r="K16" s="3">
        <f t="shared" si="2"/>
        <v>100</v>
      </c>
      <c r="L16" s="3">
        <f t="shared" si="2"/>
        <v>0</v>
      </c>
    </row>
    <row r="17" spans="1:14" x14ac:dyDescent="0.2">
      <c r="A17" t="s">
        <v>36</v>
      </c>
      <c r="B17" s="3">
        <f>B5/B13</f>
        <v>0</v>
      </c>
      <c r="C17" s="3">
        <f t="shared" ref="C17:L17" si="3">C5/C13</f>
        <v>1</v>
      </c>
      <c r="D17" s="3">
        <f t="shared" si="3"/>
        <v>1</v>
      </c>
      <c r="E17" s="3">
        <f t="shared" si="3"/>
        <v>1</v>
      </c>
      <c r="F17" s="3">
        <f t="shared" si="3"/>
        <v>1</v>
      </c>
      <c r="G17" s="3">
        <f t="shared" si="3"/>
        <v>1</v>
      </c>
      <c r="H17" s="3">
        <f t="shared" si="3"/>
        <v>1</v>
      </c>
      <c r="I17" s="3">
        <f t="shared" si="3"/>
        <v>1</v>
      </c>
      <c r="J17" s="3">
        <f t="shared" si="3"/>
        <v>1</v>
      </c>
      <c r="K17" s="3">
        <f t="shared" si="3"/>
        <v>1</v>
      </c>
      <c r="L17" s="3">
        <f t="shared" si="3"/>
        <v>1</v>
      </c>
    </row>
    <row r="18" spans="1:14" x14ac:dyDescent="0.2">
      <c r="A18" t="s">
        <v>28</v>
      </c>
      <c r="B18" s="3">
        <f>B6/B13</f>
        <v>50</v>
      </c>
      <c r="C18" s="3">
        <f t="shared" ref="C18:L18" si="4">C6/C13</f>
        <v>50</v>
      </c>
      <c r="D18" s="3">
        <f t="shared" si="4"/>
        <v>50</v>
      </c>
      <c r="E18" s="3">
        <f t="shared" si="4"/>
        <v>50</v>
      </c>
      <c r="F18" s="3">
        <f t="shared" si="4"/>
        <v>50</v>
      </c>
      <c r="G18" s="3">
        <f t="shared" si="4"/>
        <v>50</v>
      </c>
      <c r="H18" s="3">
        <f t="shared" si="4"/>
        <v>50</v>
      </c>
      <c r="I18" s="3">
        <f t="shared" si="4"/>
        <v>50</v>
      </c>
      <c r="J18" s="3">
        <f t="shared" si="4"/>
        <v>50</v>
      </c>
      <c r="K18" s="3">
        <f t="shared" si="4"/>
        <v>50</v>
      </c>
      <c r="L18" s="3">
        <f t="shared" si="4"/>
        <v>50</v>
      </c>
    </row>
    <row r="19" spans="1:14" x14ac:dyDescent="0.2">
      <c r="A19" t="s">
        <v>35</v>
      </c>
      <c r="B19" s="3">
        <f>B18</f>
        <v>50</v>
      </c>
      <c r="C19" s="3">
        <f>B19</f>
        <v>50</v>
      </c>
      <c r="D19" s="3">
        <f t="shared" ref="D19:L19" si="5">C19</f>
        <v>50</v>
      </c>
      <c r="E19" s="3">
        <f t="shared" si="5"/>
        <v>50</v>
      </c>
      <c r="F19" s="3">
        <f t="shared" si="5"/>
        <v>50</v>
      </c>
      <c r="G19" s="3">
        <f t="shared" si="5"/>
        <v>50</v>
      </c>
      <c r="H19" s="3">
        <f t="shared" si="5"/>
        <v>50</v>
      </c>
      <c r="I19" s="3">
        <f t="shared" si="5"/>
        <v>50</v>
      </c>
      <c r="J19" s="3">
        <f t="shared" si="5"/>
        <v>50</v>
      </c>
      <c r="K19" s="3">
        <f t="shared" si="5"/>
        <v>50</v>
      </c>
      <c r="L19" s="3">
        <f t="shared" si="5"/>
        <v>50</v>
      </c>
    </row>
    <row r="20" spans="1:14" x14ac:dyDescent="0.2">
      <c r="A20" t="s">
        <v>11</v>
      </c>
      <c r="B20" s="3">
        <f>B16*B17</f>
        <v>0</v>
      </c>
      <c r="C20" s="3">
        <f>B16*C17</f>
        <v>100</v>
      </c>
      <c r="D20" s="3">
        <f t="shared" ref="D20:L20" si="6">C16*D17</f>
        <v>100</v>
      </c>
      <c r="E20" s="3">
        <f t="shared" si="6"/>
        <v>100</v>
      </c>
      <c r="F20" s="3">
        <f t="shared" si="6"/>
        <v>100</v>
      </c>
      <c r="G20" s="3">
        <f t="shared" si="6"/>
        <v>100</v>
      </c>
      <c r="H20" s="3">
        <f t="shared" si="6"/>
        <v>100</v>
      </c>
      <c r="I20" s="3">
        <f t="shared" si="6"/>
        <v>100</v>
      </c>
      <c r="J20" s="3">
        <f t="shared" si="6"/>
        <v>100</v>
      </c>
      <c r="K20" s="3">
        <f t="shared" si="6"/>
        <v>100</v>
      </c>
      <c r="L20" s="3">
        <f t="shared" si="6"/>
        <v>100</v>
      </c>
    </row>
    <row r="21" spans="1:14" x14ac:dyDescent="0.2">
      <c r="A21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f>L15*L18</f>
        <v>5000</v>
      </c>
    </row>
    <row r="22" spans="1:14" x14ac:dyDescent="0.2">
      <c r="A22" t="s">
        <v>41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f>L15*(L18-L19)</f>
        <v>0</v>
      </c>
    </row>
    <row r="23" spans="1:14" x14ac:dyDescent="0.2">
      <c r="A23" t="s">
        <v>32</v>
      </c>
      <c r="B23" s="3">
        <f>B20*B8</f>
        <v>0</v>
      </c>
      <c r="C23" s="3">
        <f>C20*C8</f>
        <v>15</v>
      </c>
      <c r="D23" s="3">
        <f t="shared" ref="D23:L23" si="7">D20*D8</f>
        <v>15</v>
      </c>
      <c r="E23" s="3">
        <f t="shared" si="7"/>
        <v>15</v>
      </c>
      <c r="F23" s="3">
        <f t="shared" si="7"/>
        <v>15</v>
      </c>
      <c r="G23" s="3">
        <f t="shared" si="7"/>
        <v>15</v>
      </c>
      <c r="H23" s="3">
        <f t="shared" si="7"/>
        <v>15</v>
      </c>
      <c r="I23" s="3">
        <f t="shared" si="7"/>
        <v>15</v>
      </c>
      <c r="J23" s="3">
        <f t="shared" si="7"/>
        <v>15</v>
      </c>
      <c r="K23" s="3">
        <f t="shared" si="7"/>
        <v>15</v>
      </c>
      <c r="L23" s="3">
        <f t="shared" si="7"/>
        <v>15</v>
      </c>
    </row>
    <row r="24" spans="1:14" x14ac:dyDescent="0.2">
      <c r="A24" t="s">
        <v>33</v>
      </c>
      <c r="B24" s="3">
        <f>B22*B9</f>
        <v>0</v>
      </c>
      <c r="C24" s="3">
        <f t="shared" ref="C24:L24" si="8">C22*C9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I24" s="3">
        <f t="shared" si="8"/>
        <v>0</v>
      </c>
      <c r="J24" s="3">
        <f t="shared" si="8"/>
        <v>0</v>
      </c>
      <c r="K24" s="3">
        <f t="shared" si="8"/>
        <v>0</v>
      </c>
      <c r="L24" s="3">
        <f t="shared" si="8"/>
        <v>0</v>
      </c>
    </row>
    <row r="25" spans="1:14" x14ac:dyDescent="0.2">
      <c r="A25" t="s">
        <v>34</v>
      </c>
      <c r="B25" s="3">
        <f>SUM(B23:B24)</f>
        <v>0</v>
      </c>
      <c r="C25" s="3">
        <f t="shared" ref="C25:L25" si="9">SUM(C23:C24)</f>
        <v>15</v>
      </c>
      <c r="D25" s="3">
        <f t="shared" si="9"/>
        <v>15</v>
      </c>
      <c r="E25" s="3">
        <f t="shared" si="9"/>
        <v>15</v>
      </c>
      <c r="F25" s="3">
        <f t="shared" si="9"/>
        <v>15</v>
      </c>
      <c r="G25" s="3">
        <f t="shared" si="9"/>
        <v>15</v>
      </c>
      <c r="H25" s="3">
        <f t="shared" si="9"/>
        <v>15</v>
      </c>
      <c r="I25" s="3">
        <f t="shared" si="9"/>
        <v>15</v>
      </c>
      <c r="J25" s="3">
        <f t="shared" si="9"/>
        <v>15</v>
      </c>
      <c r="K25" s="3">
        <f t="shared" si="9"/>
        <v>15</v>
      </c>
      <c r="L25" s="3">
        <f t="shared" si="9"/>
        <v>15</v>
      </c>
      <c r="N25" s="3">
        <f>SUM(B25:L25)</f>
        <v>150</v>
      </c>
    </row>
    <row r="26" spans="1:14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</row>
    <row r="27" spans="1:14" x14ac:dyDescent="0.2">
      <c r="A27" s="4" t="s"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</row>
    <row r="28" spans="1:14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4" x14ac:dyDescent="0.2">
      <c r="A29" t="s">
        <v>40</v>
      </c>
      <c r="B29" s="5">
        <v>100</v>
      </c>
      <c r="C29" s="5">
        <f>B29-C31</f>
        <v>98.039215686274517</v>
      </c>
      <c r="D29" s="5">
        <f t="shared" ref="D29:L29" si="10">C29-D31</f>
        <v>96.116878123798543</v>
      </c>
      <c r="E29" s="5">
        <f t="shared" si="10"/>
        <v>94.232233454704456</v>
      </c>
      <c r="F29" s="5">
        <f t="shared" si="10"/>
        <v>92.384542602651422</v>
      </c>
      <c r="G29" s="5">
        <f t="shared" si="10"/>
        <v>90.573080982991584</v>
      </c>
      <c r="H29" s="5">
        <f t="shared" si="10"/>
        <v>88.797138218619196</v>
      </c>
      <c r="I29" s="5">
        <f t="shared" si="10"/>
        <v>87.056017861391368</v>
      </c>
      <c r="J29" s="5">
        <f t="shared" si="10"/>
        <v>85.349037119011143</v>
      </c>
      <c r="K29" s="5">
        <f t="shared" si="10"/>
        <v>83.675526587265821</v>
      </c>
      <c r="L29" s="5">
        <f t="shared" si="10"/>
        <v>82.034829987515508</v>
      </c>
    </row>
    <row r="30" spans="1:14" x14ac:dyDescent="0.2">
      <c r="A30" t="s">
        <v>28</v>
      </c>
      <c r="B30" s="5">
        <f>B6/B29</f>
        <v>50</v>
      </c>
      <c r="C30" s="5">
        <f t="shared" ref="C30:L30" si="11">(C3+C4)/B29</f>
        <v>51</v>
      </c>
      <c r="D30" s="5">
        <f t="shared" si="11"/>
        <v>52.019999999999996</v>
      </c>
      <c r="E30" s="5">
        <f t="shared" si="11"/>
        <v>53.060400000000001</v>
      </c>
      <c r="F30" s="5">
        <f t="shared" si="11"/>
        <v>54.121607999999995</v>
      </c>
      <c r="G30" s="5">
        <f t="shared" si="11"/>
        <v>55.204040159999998</v>
      </c>
      <c r="H30" s="5">
        <f t="shared" si="11"/>
        <v>56.308120963200004</v>
      </c>
      <c r="I30" s="5">
        <f t="shared" si="11"/>
        <v>57.43428338246401</v>
      </c>
      <c r="J30" s="5">
        <f t="shared" si="11"/>
        <v>58.582969050113284</v>
      </c>
      <c r="K30" s="5">
        <f t="shared" si="11"/>
        <v>59.754628431115556</v>
      </c>
      <c r="L30" s="5">
        <f t="shared" si="11"/>
        <v>60.94972099973787</v>
      </c>
    </row>
    <row r="31" spans="1:14" x14ac:dyDescent="0.2">
      <c r="A31" t="s">
        <v>42</v>
      </c>
      <c r="B31" s="5"/>
      <c r="C31" s="5">
        <f t="shared" ref="C31:L31" si="12">C5/C30</f>
        <v>1.9607843137254901</v>
      </c>
      <c r="D31" s="5">
        <f t="shared" si="12"/>
        <v>1.9223375624759709</v>
      </c>
      <c r="E31" s="5">
        <f t="shared" si="12"/>
        <v>1.884644669094089</v>
      </c>
      <c r="F31" s="5">
        <f t="shared" si="12"/>
        <v>1.8476908520530286</v>
      </c>
      <c r="G31" s="5">
        <f t="shared" si="12"/>
        <v>1.8114616196598319</v>
      </c>
      <c r="H31" s="5">
        <f t="shared" si="12"/>
        <v>1.775942764372384</v>
      </c>
      <c r="I31" s="5">
        <f t="shared" si="12"/>
        <v>1.7411203572278273</v>
      </c>
      <c r="J31" s="5">
        <f t="shared" si="12"/>
        <v>1.706980742380223</v>
      </c>
      <c r="K31" s="5">
        <f t="shared" si="12"/>
        <v>1.6735105317453165</v>
      </c>
      <c r="L31" s="5">
        <f t="shared" si="12"/>
        <v>1.6406965997503102</v>
      </c>
    </row>
    <row r="32" spans="1:14" x14ac:dyDescent="0.2">
      <c r="A32" t="s">
        <v>38</v>
      </c>
      <c r="B32" s="5">
        <v>100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x14ac:dyDescent="0.2">
      <c r="A33" t="s">
        <v>39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f>K34-L31</f>
        <v>82.034829987515508</v>
      </c>
    </row>
    <row r="34" spans="1:14" x14ac:dyDescent="0.2">
      <c r="A34" t="s">
        <v>37</v>
      </c>
      <c r="B34" s="5">
        <f>B32-B33</f>
        <v>100</v>
      </c>
      <c r="C34" s="5">
        <f>B34-C31+C32-C33</f>
        <v>98.039215686274517</v>
      </c>
      <c r="D34" s="5">
        <f t="shared" ref="D34:L34" si="13">C34-D31+D32-D33</f>
        <v>96.116878123798543</v>
      </c>
      <c r="E34" s="5">
        <f t="shared" si="13"/>
        <v>94.232233454704456</v>
      </c>
      <c r="F34" s="5">
        <f t="shared" si="13"/>
        <v>92.384542602651422</v>
      </c>
      <c r="G34" s="5">
        <f t="shared" si="13"/>
        <v>90.573080982991584</v>
      </c>
      <c r="H34" s="5">
        <f t="shared" si="13"/>
        <v>88.797138218619196</v>
      </c>
      <c r="I34" s="5">
        <f t="shared" si="13"/>
        <v>87.056017861391368</v>
      </c>
      <c r="J34" s="5">
        <f t="shared" si="13"/>
        <v>85.349037119011143</v>
      </c>
      <c r="K34" s="5">
        <f t="shared" si="13"/>
        <v>83.675526587265821</v>
      </c>
      <c r="L34" s="5">
        <f t="shared" si="13"/>
        <v>0</v>
      </c>
    </row>
    <row r="35" spans="1:14" x14ac:dyDescent="0.2">
      <c r="A35" t="s">
        <v>35</v>
      </c>
      <c r="B35" s="5">
        <f>B30</f>
        <v>50</v>
      </c>
      <c r="C35" s="5">
        <f>B35</f>
        <v>50</v>
      </c>
      <c r="D35" s="5">
        <f t="shared" ref="D35:L35" si="14">C35</f>
        <v>50</v>
      </c>
      <c r="E35" s="5">
        <f t="shared" si="14"/>
        <v>50</v>
      </c>
      <c r="F35" s="5">
        <f t="shared" si="14"/>
        <v>50</v>
      </c>
      <c r="G35" s="5">
        <f t="shared" si="14"/>
        <v>50</v>
      </c>
      <c r="H35" s="5">
        <f t="shared" si="14"/>
        <v>50</v>
      </c>
      <c r="I35" s="5">
        <f t="shared" si="14"/>
        <v>50</v>
      </c>
      <c r="J35" s="5">
        <f t="shared" si="14"/>
        <v>50</v>
      </c>
      <c r="K35" s="5">
        <f t="shared" si="14"/>
        <v>50</v>
      </c>
      <c r="L35" s="5">
        <f t="shared" si="14"/>
        <v>50</v>
      </c>
    </row>
    <row r="36" spans="1:14" x14ac:dyDescent="0.2">
      <c r="A36" t="s">
        <v>43</v>
      </c>
      <c r="B36" s="5">
        <v>0</v>
      </c>
      <c r="C36" s="5">
        <f>C31*C30</f>
        <v>100</v>
      </c>
      <c r="D36" s="5">
        <f t="shared" ref="D36:L36" si="15">D31*D30</f>
        <v>100</v>
      </c>
      <c r="E36" s="5">
        <f t="shared" si="15"/>
        <v>100</v>
      </c>
      <c r="F36" s="5">
        <f t="shared" si="15"/>
        <v>100</v>
      </c>
      <c r="G36" s="5">
        <f t="shared" si="15"/>
        <v>100</v>
      </c>
      <c r="H36" s="5">
        <f t="shared" si="15"/>
        <v>100</v>
      </c>
      <c r="I36" s="5">
        <f t="shared" si="15"/>
        <v>100</v>
      </c>
      <c r="J36" s="5">
        <f t="shared" si="15"/>
        <v>100</v>
      </c>
      <c r="K36" s="5">
        <f t="shared" si="15"/>
        <v>100</v>
      </c>
      <c r="L36" s="5">
        <f t="shared" si="15"/>
        <v>100</v>
      </c>
    </row>
    <row r="37" spans="1:14" x14ac:dyDescent="0.2">
      <c r="A37" t="s">
        <v>31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f>L33*L30+L31*L30</f>
        <v>5100</v>
      </c>
    </row>
    <row r="38" spans="1:14" x14ac:dyDescent="0.2">
      <c r="A38" t="s">
        <v>41</v>
      </c>
      <c r="B38" s="5"/>
      <c r="C38" s="5">
        <f t="shared" ref="C38:K38" si="16">(C33+C31)*(C30-C35)</f>
        <v>1.9607843137254901</v>
      </c>
      <c r="D38" s="5">
        <f t="shared" si="16"/>
        <v>3.8831218762014537</v>
      </c>
      <c r="E38" s="5">
        <f t="shared" si="16"/>
        <v>5.7677665452955527</v>
      </c>
      <c r="F38" s="5">
        <f t="shared" si="16"/>
        <v>7.6154573973485693</v>
      </c>
      <c r="G38" s="5">
        <f t="shared" si="16"/>
        <v>9.426919017008407</v>
      </c>
      <c r="H38" s="5">
        <f t="shared" si="16"/>
        <v>11.2028617813808</v>
      </c>
      <c r="I38" s="5">
        <f t="shared" si="16"/>
        <v>12.943982138608638</v>
      </c>
      <c r="J38" s="5">
        <f t="shared" si="16"/>
        <v>14.650962880988851</v>
      </c>
      <c r="K38" s="5">
        <f t="shared" si="16"/>
        <v>16.324473412734175</v>
      </c>
      <c r="L38" s="5">
        <f>(L33+L31)*(L30-L35)</f>
        <v>916.22367063670902</v>
      </c>
    </row>
    <row r="39" spans="1:14" x14ac:dyDescent="0.2">
      <c r="A39" t="s">
        <v>33</v>
      </c>
      <c r="B39" s="5">
        <f t="shared" ref="B39:L39" si="17">B38*B9</f>
        <v>0</v>
      </c>
      <c r="C39" s="5">
        <f t="shared" si="17"/>
        <v>0.29411764705882348</v>
      </c>
      <c r="D39" s="5">
        <f t="shared" si="17"/>
        <v>0.582468281430218</v>
      </c>
      <c r="E39" s="5">
        <f t="shared" si="17"/>
        <v>0.86516498179433288</v>
      </c>
      <c r="F39" s="5">
        <f t="shared" si="17"/>
        <v>1.1423186096022853</v>
      </c>
      <c r="G39" s="5">
        <f t="shared" si="17"/>
        <v>1.4140378525512609</v>
      </c>
      <c r="H39" s="5">
        <f t="shared" si="17"/>
        <v>1.6804292672071199</v>
      </c>
      <c r="I39" s="5">
        <f t="shared" si="17"/>
        <v>1.9415973207912955</v>
      </c>
      <c r="J39" s="5">
        <f t="shared" si="17"/>
        <v>2.1976444321483277</v>
      </c>
      <c r="K39" s="5">
        <f t="shared" si="17"/>
        <v>2.4486710119101263</v>
      </c>
      <c r="L39" s="5">
        <f t="shared" si="17"/>
        <v>137.43355059550635</v>
      </c>
    </row>
    <row r="40" spans="1:14" x14ac:dyDescent="0.2">
      <c r="A40" t="s">
        <v>34</v>
      </c>
      <c r="B40" s="5">
        <f t="shared" ref="B40:L40" si="18">SUM(B39:B39)</f>
        <v>0</v>
      </c>
      <c r="C40" s="5">
        <f t="shared" si="18"/>
        <v>0.29411764705882348</v>
      </c>
      <c r="D40" s="5">
        <f t="shared" si="18"/>
        <v>0.582468281430218</v>
      </c>
      <c r="E40" s="5">
        <f t="shared" si="18"/>
        <v>0.86516498179433288</v>
      </c>
      <c r="F40" s="5">
        <f t="shared" si="18"/>
        <v>1.1423186096022853</v>
      </c>
      <c r="G40" s="5">
        <f t="shared" si="18"/>
        <v>1.4140378525512609</v>
      </c>
      <c r="H40" s="5">
        <f t="shared" si="18"/>
        <v>1.6804292672071199</v>
      </c>
      <c r="I40" s="5">
        <f t="shared" si="18"/>
        <v>1.9415973207912955</v>
      </c>
      <c r="J40" s="5">
        <f t="shared" si="18"/>
        <v>2.1976444321483277</v>
      </c>
      <c r="K40" s="5">
        <f t="shared" si="18"/>
        <v>2.4486710119101263</v>
      </c>
      <c r="L40" s="5">
        <f t="shared" si="18"/>
        <v>137.43355059550635</v>
      </c>
      <c r="N40" s="3">
        <f>SUM(B40:L40)</f>
        <v>150.00000000000014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753-0F44-49FA-A518-DAA2F38B9861}">
  <dimension ref="A1:D8"/>
  <sheetViews>
    <sheetView workbookViewId="0">
      <selection activeCell="C11" sqref="C11"/>
    </sheetView>
  </sheetViews>
  <sheetFormatPr defaultRowHeight="12.75" x14ac:dyDescent="0.2"/>
  <cols>
    <col min="1" max="1" width="23.28515625" bestFit="1" customWidth="1"/>
    <col min="2" max="3" width="5.5703125" bestFit="1" customWidth="1"/>
    <col min="4" max="4" width="7.140625" bestFit="1" customWidth="1"/>
  </cols>
  <sheetData>
    <row r="1" spans="1:4" x14ac:dyDescent="0.2">
      <c r="B1" s="6" t="s">
        <v>45</v>
      </c>
      <c r="C1" s="6" t="s">
        <v>44</v>
      </c>
      <c r="D1" s="6" t="s">
        <v>46</v>
      </c>
    </row>
    <row r="2" spans="1:4" x14ac:dyDescent="0.2">
      <c r="A2" t="s">
        <v>47</v>
      </c>
      <c r="B2" s="5">
        <v>0.25</v>
      </c>
      <c r="C2" s="5">
        <v>0.2</v>
      </c>
      <c r="D2" s="7">
        <f>(B2-C2)/(1-C2)</f>
        <v>6.2499999999999986E-2</v>
      </c>
    </row>
    <row r="3" spans="1:4" x14ac:dyDescent="0.2">
      <c r="A3" t="s">
        <v>47</v>
      </c>
      <c r="B3" s="5">
        <v>0.3</v>
      </c>
      <c r="C3" s="5">
        <v>0.2</v>
      </c>
      <c r="D3" s="7">
        <f t="shared" ref="D3:D8" si="0">(B3-C3)/(1-C3)</f>
        <v>0.12499999999999997</v>
      </c>
    </row>
    <row r="4" spans="1:4" x14ac:dyDescent="0.2">
      <c r="A4" t="s">
        <v>47</v>
      </c>
      <c r="B4" s="5">
        <v>0.35</v>
      </c>
      <c r="C4" s="5">
        <v>0.2</v>
      </c>
      <c r="D4" s="7">
        <f t="shared" si="0"/>
        <v>0.18749999999999994</v>
      </c>
    </row>
    <row r="5" spans="1:4" x14ac:dyDescent="0.2">
      <c r="A5" t="s">
        <v>47</v>
      </c>
      <c r="B5" s="5">
        <v>0.4</v>
      </c>
      <c r="C5" s="5">
        <v>0.2</v>
      </c>
      <c r="D5" s="7">
        <f t="shared" si="0"/>
        <v>0.25</v>
      </c>
    </row>
    <row r="6" spans="1:4" x14ac:dyDescent="0.2">
      <c r="A6" t="s">
        <v>48</v>
      </c>
      <c r="B6" s="5">
        <v>0.2</v>
      </c>
      <c r="C6" s="5">
        <v>0.2</v>
      </c>
      <c r="D6" s="7">
        <f t="shared" si="0"/>
        <v>0</v>
      </c>
    </row>
    <row r="7" spans="1:4" x14ac:dyDescent="0.2">
      <c r="A7" t="s">
        <v>49</v>
      </c>
      <c r="B7" s="5">
        <v>0</v>
      </c>
      <c r="C7" s="5">
        <v>0</v>
      </c>
      <c r="D7" s="7">
        <f t="shared" si="0"/>
        <v>0</v>
      </c>
    </row>
    <row r="8" spans="1:4" x14ac:dyDescent="0.2">
      <c r="A8" t="s">
        <v>50</v>
      </c>
      <c r="B8" s="5">
        <f>0.3*0.35</f>
        <v>0.105</v>
      </c>
      <c r="C8" s="5">
        <v>0.35</v>
      </c>
      <c r="D8" s="7">
        <f t="shared" si="0"/>
        <v>-0.37692307692307692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Issue stock to pay dividend</vt:lpstr>
      <vt:lpstr>Dividend v. repurchase</vt:lpstr>
      <vt:lpstr>Effective Dividend Tax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Rich, Steven</cp:lastModifiedBy>
  <dcterms:created xsi:type="dcterms:W3CDTF">2007-06-07T21:55:46Z</dcterms:created>
  <dcterms:modified xsi:type="dcterms:W3CDTF">2024-08-21T15:53:28Z</dcterms:modified>
</cp:coreProperties>
</file>