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baylor0-my.sharepoint.com/personal/steve_rich_baylor_edu/Documents/Documents/Teaching/2024 Fall/Notes and PLNs/"/>
    </mc:Choice>
  </mc:AlternateContent>
  <xr:revisionPtr revIDLastSave="0" documentId="8_{B18FC0B1-B11D-4660-A375-3E06ECBEBEB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radeoff" sheetId="1" r:id="rId1"/>
    <sheet name="SH-BH Conflict" sheetId="2" r:id="rId2"/>
    <sheet name="Blank for PLNEx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2" l="1"/>
  <c r="I23" i="2"/>
  <c r="I19" i="2"/>
  <c r="I18" i="2"/>
  <c r="I14" i="2"/>
  <c r="E25" i="2"/>
  <c r="E23" i="2"/>
  <c r="E19" i="2"/>
  <c r="E18" i="2"/>
  <c r="E14" i="2"/>
  <c r="P27" i="3"/>
  <c r="Y26" i="3"/>
  <c r="Y27" i="3" s="1"/>
  <c r="AA27" i="3" s="1"/>
  <c r="W26" i="3"/>
  <c r="V26" i="3"/>
  <c r="T26" i="3"/>
  <c r="Z26" i="3" s="1"/>
  <c r="Z27" i="3" s="1"/>
  <c r="S26" i="3"/>
  <c r="W24" i="3"/>
  <c r="Z24" i="3" s="1"/>
  <c r="Z25" i="3" s="1"/>
  <c r="V24" i="3"/>
  <c r="T24" i="3"/>
  <c r="S24" i="3"/>
  <c r="Y24" i="3" s="1"/>
  <c r="Z21" i="3"/>
  <c r="Z20" i="3"/>
  <c r="W20" i="3"/>
  <c r="V20" i="3"/>
  <c r="Y20" i="3" s="1"/>
  <c r="T20" i="3"/>
  <c r="S20" i="3"/>
  <c r="V19" i="3"/>
  <c r="Y19" i="3" s="1"/>
  <c r="T19" i="3"/>
  <c r="Z19" i="3" s="1"/>
  <c r="S19" i="3"/>
  <c r="Y15" i="3"/>
  <c r="Z14" i="3"/>
  <c r="AA14" i="3" s="1"/>
  <c r="Y14" i="3"/>
  <c r="I8" i="2"/>
  <c r="I7" i="2"/>
  <c r="E8" i="2"/>
  <c r="E7" i="2"/>
  <c r="I4" i="2"/>
  <c r="E4" i="2"/>
  <c r="K26" i="2"/>
  <c r="M24" i="2"/>
  <c r="L24" i="2"/>
  <c r="K24" i="2"/>
  <c r="M26" i="2"/>
  <c r="P26" i="2"/>
  <c r="W25" i="2"/>
  <c r="V25" i="2"/>
  <c r="Y25" i="2" s="1"/>
  <c r="T25" i="2"/>
  <c r="S25" i="2"/>
  <c r="W23" i="2"/>
  <c r="V23" i="2"/>
  <c r="T23" i="2"/>
  <c r="S23" i="2"/>
  <c r="W19" i="2"/>
  <c r="Z19" i="2" s="1"/>
  <c r="Z20" i="2" s="1"/>
  <c r="V19" i="2"/>
  <c r="T19" i="2"/>
  <c r="S19" i="2"/>
  <c r="V18" i="2"/>
  <c r="T18" i="2"/>
  <c r="Z18" i="2" s="1"/>
  <c r="S18" i="2"/>
  <c r="Z14" i="2"/>
  <c r="Y14" i="2"/>
  <c r="Y15" i="2" s="1"/>
  <c r="M25" i="2"/>
  <c r="M23" i="2"/>
  <c r="M19" i="2"/>
  <c r="M18" i="2"/>
  <c r="L18" i="2"/>
  <c r="K19" i="2"/>
  <c r="M15" i="2"/>
  <c r="L15" i="2"/>
  <c r="K15" i="2"/>
  <c r="M14" i="2"/>
  <c r="L14" i="2"/>
  <c r="K14" i="2"/>
  <c r="K25" i="2"/>
  <c r="L23" i="2"/>
  <c r="K23" i="2"/>
  <c r="K18" i="2"/>
  <c r="K8" i="2"/>
  <c r="M8" i="2" s="1"/>
  <c r="L7" i="2"/>
  <c r="M7" i="2" s="1"/>
  <c r="L4" i="2"/>
  <c r="K4" i="2"/>
  <c r="M4" i="2" s="1"/>
  <c r="I12" i="1"/>
  <c r="I11" i="1"/>
  <c r="I10" i="1"/>
  <c r="I9" i="1"/>
  <c r="I8" i="1"/>
  <c r="I7" i="1"/>
  <c r="I6" i="1"/>
  <c r="I5" i="1"/>
  <c r="I4" i="1"/>
  <c r="I3" i="1"/>
  <c r="C37" i="1"/>
  <c r="D37" i="1" s="1"/>
  <c r="C36" i="1"/>
  <c r="D36" i="1" s="1"/>
  <c r="C16" i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D16" i="1"/>
  <c r="D17" i="1" s="1"/>
  <c r="F3" i="1"/>
  <c r="F4" i="1"/>
  <c r="B17" i="1"/>
  <c r="B16" i="1"/>
  <c r="C32" i="1"/>
  <c r="D32" i="1" s="1"/>
  <c r="C33" i="1"/>
  <c r="D33" i="1" s="1"/>
  <c r="C34" i="1"/>
  <c r="D34" i="1"/>
  <c r="C35" i="1"/>
  <c r="D35" i="1"/>
  <c r="C38" i="1"/>
  <c r="D38" i="1"/>
  <c r="C39" i="1"/>
  <c r="D39" i="1" s="1"/>
  <c r="C40" i="1"/>
  <c r="D40" i="1"/>
  <c r="C41" i="1"/>
  <c r="D41" i="1"/>
  <c r="E16" i="1"/>
  <c r="F16" i="1" s="1"/>
  <c r="C31" i="1"/>
  <c r="D31" i="1"/>
  <c r="B32" i="1"/>
  <c r="B31" i="1"/>
  <c r="B18" i="1"/>
  <c r="F5" i="1"/>
  <c r="F6" i="1" s="1"/>
  <c r="B33" i="1"/>
  <c r="B19" i="1"/>
  <c r="Z23" i="2" l="1"/>
  <c r="Z24" i="2" s="1"/>
  <c r="AA15" i="3"/>
  <c r="Y25" i="3"/>
  <c r="AA25" i="3" s="1"/>
  <c r="AA24" i="3"/>
  <c r="Y21" i="3"/>
  <c r="AA21" i="3" s="1"/>
  <c r="AA20" i="3"/>
  <c r="AA19" i="3"/>
  <c r="AA26" i="3"/>
  <c r="Z15" i="3"/>
  <c r="Y23" i="2"/>
  <c r="AA23" i="2" s="1"/>
  <c r="Z25" i="2"/>
  <c r="Z26" i="2" s="1"/>
  <c r="Y18" i="2"/>
  <c r="AA18" i="2" s="1"/>
  <c r="Y19" i="2"/>
  <c r="AA19" i="2" s="1"/>
  <c r="AA14" i="2"/>
  <c r="Y26" i="2"/>
  <c r="B20" i="1"/>
  <c r="F7" i="1"/>
  <c r="B35" i="1"/>
  <c r="D18" i="1"/>
  <c r="E17" i="1"/>
  <c r="F17" i="1" s="1"/>
  <c r="B34" i="1"/>
  <c r="Z15" i="2"/>
  <c r="AA15" i="2" s="1"/>
  <c r="Y24" i="2" l="1"/>
  <c r="AA24" i="2" s="1"/>
  <c r="AA25" i="2"/>
  <c r="Y20" i="2"/>
  <c r="AA20" i="2" s="1"/>
  <c r="AA26" i="2"/>
  <c r="B21" i="1"/>
  <c r="F8" i="1"/>
  <c r="B36" i="1"/>
  <c r="D19" i="1"/>
  <c r="E18" i="1"/>
  <c r="F18" i="1" s="1"/>
  <c r="D20" i="1" l="1"/>
  <c r="E19" i="1"/>
  <c r="F19" i="1" s="1"/>
  <c r="B37" i="1"/>
  <c r="B22" i="1"/>
  <c r="F9" i="1"/>
  <c r="B23" i="1" l="1"/>
  <c r="F10" i="1"/>
  <c r="B38" i="1"/>
  <c r="E20" i="1"/>
  <c r="F20" i="1" s="1"/>
  <c r="D21" i="1"/>
  <c r="D22" i="1" l="1"/>
  <c r="E21" i="1"/>
  <c r="F21" i="1" s="1"/>
  <c r="B24" i="1"/>
  <c r="F11" i="1"/>
  <c r="B39" i="1"/>
  <c r="F12" i="1" l="1"/>
  <c r="B25" i="1"/>
  <c r="B40" i="1"/>
  <c r="E22" i="1"/>
  <c r="F22" i="1" s="1"/>
  <c r="D23" i="1"/>
  <c r="D24" i="1" l="1"/>
  <c r="E23" i="1"/>
  <c r="F23" i="1" s="1"/>
  <c r="B26" i="1"/>
  <c r="B41" i="1"/>
  <c r="D25" i="1" l="1"/>
  <c r="E24" i="1"/>
  <c r="F24" i="1" s="1"/>
  <c r="E25" i="1" l="1"/>
  <c r="F25" i="1" s="1"/>
  <c r="D26" i="1"/>
  <c r="E26" i="1" s="1"/>
  <c r="F26" i="1" s="1"/>
</calcChain>
</file>

<file path=xl/sharedStrings.xml><?xml version="1.0" encoding="utf-8"?>
<sst xmlns="http://schemas.openxmlformats.org/spreadsheetml/2006/main" count="148" uniqueCount="36">
  <si>
    <t>Debt</t>
  </si>
  <si>
    <t>Perfect Mkts</t>
  </si>
  <si>
    <t>Agency</t>
  </si>
  <si>
    <t>Unlevered Equity Value</t>
  </si>
  <si>
    <t>Tax Rates</t>
  </si>
  <si>
    <t>Corporate</t>
  </si>
  <si>
    <t>Equity</t>
  </si>
  <si>
    <t>Interest</t>
  </si>
  <si>
    <t>Prob of Default</t>
  </si>
  <si>
    <t>Distress Costs</t>
  </si>
  <si>
    <t>Calculations</t>
  </si>
  <si>
    <r>
      <t>t</t>
    </r>
    <r>
      <rPr>
        <sz val="10"/>
        <rFont val="Arial"/>
        <family val="2"/>
      </rPr>
      <t>*</t>
    </r>
  </si>
  <si>
    <r>
      <t>E(</t>
    </r>
    <r>
      <rPr>
        <sz val="10"/>
        <rFont val="Symbol"/>
        <family val="1"/>
        <charset val="2"/>
      </rPr>
      <t>t</t>
    </r>
    <r>
      <rPr>
        <sz val="10"/>
        <rFont val="Arial"/>
        <family val="2"/>
      </rPr>
      <t>c)</t>
    </r>
  </si>
  <si>
    <t>Taxes (T)</t>
  </si>
  <si>
    <t>T+Fin Distress(T+FD)</t>
  </si>
  <si>
    <t>T+FD+Agency</t>
  </si>
  <si>
    <t xml:space="preserve">   Project 1</t>
  </si>
  <si>
    <t xml:space="preserve">   Project 2</t>
  </si>
  <si>
    <t>Difference</t>
  </si>
  <si>
    <t>Good</t>
  </si>
  <si>
    <t>Poor</t>
  </si>
  <si>
    <t xml:space="preserve">Good </t>
  </si>
  <si>
    <t>Finance with Stock</t>
  </si>
  <si>
    <t>Payoff to stockholders</t>
  </si>
  <si>
    <t>Financed with debt and equity</t>
  </si>
  <si>
    <t>Payoff to bondholders</t>
  </si>
  <si>
    <t xml:space="preserve">   Without</t>
  </si>
  <si>
    <t xml:space="preserve">   With</t>
  </si>
  <si>
    <t>Profit/loss to stockholders</t>
  </si>
  <si>
    <t>Expected</t>
  </si>
  <si>
    <t>Firm financed with stock</t>
  </si>
  <si>
    <t>Firm financed with debt and equity</t>
  </si>
  <si>
    <t>Profit/loss to bondholders</t>
  </si>
  <si>
    <t>Investment</t>
  </si>
  <si>
    <t>Bonds owed</t>
  </si>
  <si>
    <t>Bondholders provide $9 of financing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</si>
</sst>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6" x14ac:knownFonts="1">
    <font>
      <sz val="10"/>
      <name val="Arial"/>
    </font>
    <font>
      <sz val="8"/>
      <name val="Arial"/>
      <family val="2"/>
    </font>
    <font>
      <sz val="10"/>
      <name val="Symbol"/>
      <family val="1"/>
      <charset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3" fillId="2" borderId="0" xfId="0" applyFont="1" applyFill="1"/>
    <xf numFmtId="0" fontId="3" fillId="2" borderId="1" xfId="0" applyFont="1" applyFill="1" applyBorder="1"/>
    <xf numFmtId="0" fontId="0" fillId="2" borderId="0" xfId="0" applyFill="1"/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076923076923"/>
          <c:y val="8.3067222236955618E-2"/>
          <c:w val="0.59230769230769231"/>
          <c:h val="0.7731641454362792"/>
        </c:manualLayout>
      </c:layout>
      <c:lineChart>
        <c:grouping val="standard"/>
        <c:varyColors val="0"/>
        <c:ser>
          <c:idx val="0"/>
          <c:order val="0"/>
          <c:tx>
            <c:strRef>
              <c:f>Tradeoff!$C$15</c:f>
              <c:strCache>
                <c:ptCount val="1"/>
                <c:pt idx="0">
                  <c:v>Perfect Mkts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Tradeoff!$C$16:$C$26</c:f>
              <c:numCache>
                <c:formatCode>#,##0</c:formatCode>
                <c:ptCount val="11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1-43D6-BC25-B96688B12574}"/>
            </c:ext>
          </c:extLst>
        </c:ser>
        <c:ser>
          <c:idx val="1"/>
          <c:order val="1"/>
          <c:tx>
            <c:strRef>
              <c:f>Tradeoff!$D$15</c:f>
              <c:strCache>
                <c:ptCount val="1"/>
                <c:pt idx="0">
                  <c:v>Taxes (T)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Tradeoff!$D$16:$D$26</c:f>
              <c:numCache>
                <c:formatCode>#,##0</c:formatCode>
                <c:ptCount val="11"/>
                <c:pt idx="0">
                  <c:v>100000</c:v>
                </c:pt>
                <c:pt idx="1">
                  <c:v>102571.42857142857</c:v>
                </c:pt>
                <c:pt idx="2">
                  <c:v>105102.85714285713</c:v>
                </c:pt>
                <c:pt idx="3">
                  <c:v>107474.2857142857</c:v>
                </c:pt>
                <c:pt idx="4">
                  <c:v>109445.71428571426</c:v>
                </c:pt>
                <c:pt idx="5">
                  <c:v>110817.14285714283</c:v>
                </c:pt>
                <c:pt idx="6">
                  <c:v>111588.57142857139</c:v>
                </c:pt>
                <c:pt idx="7">
                  <c:v>111759.99999999996</c:v>
                </c:pt>
                <c:pt idx="8">
                  <c:v>111331.42857142852</c:v>
                </c:pt>
                <c:pt idx="9">
                  <c:v>110302.85714285709</c:v>
                </c:pt>
                <c:pt idx="10">
                  <c:v>108874.28571428565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11-43D6-BC25-B96688B12574}"/>
            </c:ext>
          </c:extLst>
        </c:ser>
        <c:ser>
          <c:idx val="2"/>
          <c:order val="2"/>
          <c:tx>
            <c:strRef>
              <c:f>Tradeoff!$E$15</c:f>
              <c:strCache>
                <c:ptCount val="1"/>
                <c:pt idx="0">
                  <c:v>T+Fin Distress(T+FD)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Tradeoff!$E$16:$E$26</c:f>
              <c:numCache>
                <c:formatCode>#,##0</c:formatCode>
                <c:ptCount val="11"/>
                <c:pt idx="0">
                  <c:v>100000</c:v>
                </c:pt>
                <c:pt idx="1">
                  <c:v>102571.42857142857</c:v>
                </c:pt>
                <c:pt idx="2">
                  <c:v>104952.85714285713</c:v>
                </c:pt>
                <c:pt idx="3">
                  <c:v>106724.2857142857</c:v>
                </c:pt>
                <c:pt idx="4">
                  <c:v>107195.71428571426</c:v>
                </c:pt>
                <c:pt idx="5">
                  <c:v>106317.14285714283</c:v>
                </c:pt>
                <c:pt idx="6">
                  <c:v>104838.57142857139</c:v>
                </c:pt>
                <c:pt idx="7">
                  <c:v>102759.99999999996</c:v>
                </c:pt>
                <c:pt idx="8">
                  <c:v>100081.42857142852</c:v>
                </c:pt>
                <c:pt idx="9">
                  <c:v>96802.857142857087</c:v>
                </c:pt>
                <c:pt idx="10">
                  <c:v>93874.285714285652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11-43D6-BC25-B96688B12574}"/>
            </c:ext>
          </c:extLst>
        </c:ser>
        <c:ser>
          <c:idx val="3"/>
          <c:order val="3"/>
          <c:tx>
            <c:strRef>
              <c:f>Tradeoff!$F$15</c:f>
              <c:strCache>
                <c:ptCount val="1"/>
                <c:pt idx="0">
                  <c:v>T+FD+Agency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Tradeoff!$F$16:$F$26</c:f>
              <c:numCache>
                <c:formatCode>#,##0</c:formatCode>
                <c:ptCount val="11"/>
                <c:pt idx="0">
                  <c:v>100000</c:v>
                </c:pt>
                <c:pt idx="1">
                  <c:v>103571.42857142857</c:v>
                </c:pt>
                <c:pt idx="2">
                  <c:v>106952.85714285713</c:v>
                </c:pt>
                <c:pt idx="3">
                  <c:v>109224.2857142857</c:v>
                </c:pt>
                <c:pt idx="4">
                  <c:v>108695.71428571426</c:v>
                </c:pt>
                <c:pt idx="5">
                  <c:v>106817.14285714283</c:v>
                </c:pt>
                <c:pt idx="6">
                  <c:v>104338.57142857139</c:v>
                </c:pt>
                <c:pt idx="7">
                  <c:v>101259.99999999996</c:v>
                </c:pt>
                <c:pt idx="8">
                  <c:v>97581.428571428522</c:v>
                </c:pt>
                <c:pt idx="9">
                  <c:v>93302.857142857087</c:v>
                </c:pt>
                <c:pt idx="10">
                  <c:v>89374.285714285652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11-43D6-BC25-B96688B12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560351"/>
        <c:axId val="1"/>
      </c:lineChart>
      <c:catAx>
        <c:axId val="10585603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560351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38461538461541"/>
          <c:y val="0.33546392962860472"/>
          <c:w val="0.25230769230769223"/>
          <c:h val="0.271565830628998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Tradeoff Theory</a:t>
            </a:r>
          </a:p>
        </c:rich>
      </c:tx>
      <c:layout>
        <c:manualLayout>
          <c:xMode val="edge"/>
          <c:yMode val="edge"/>
          <c:x val="0.42857142857142855"/>
          <c:y val="3.2697547683923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8311688311688"/>
          <c:y val="0.15803835740372399"/>
          <c:w val="0.62207792207792212"/>
          <c:h val="0.65395182373954752"/>
        </c:manualLayout>
      </c:layout>
      <c:lineChart>
        <c:grouping val="standard"/>
        <c:varyColors val="0"/>
        <c:ser>
          <c:idx val="1"/>
          <c:order val="0"/>
          <c:tx>
            <c:strRef>
              <c:f>Tradeoff!$D$15</c:f>
              <c:strCache>
                <c:ptCount val="1"/>
                <c:pt idx="0">
                  <c:v>Taxes (T)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Tradeoff!$B$31:$B$41</c:f>
              <c:numCache>
                <c:formatCode>#,##0</c:formatCode>
                <c:ptCount val="11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</c:numCache>
            </c:numRef>
          </c:cat>
          <c:val>
            <c:numRef>
              <c:f>Tradeoff!$D$16:$D$26</c:f>
              <c:numCache>
                <c:formatCode>#,##0</c:formatCode>
                <c:ptCount val="11"/>
                <c:pt idx="0">
                  <c:v>100000</c:v>
                </c:pt>
                <c:pt idx="1">
                  <c:v>102571.42857142857</c:v>
                </c:pt>
                <c:pt idx="2">
                  <c:v>105102.85714285713</c:v>
                </c:pt>
                <c:pt idx="3">
                  <c:v>107474.2857142857</c:v>
                </c:pt>
                <c:pt idx="4">
                  <c:v>109445.71428571426</c:v>
                </c:pt>
                <c:pt idx="5">
                  <c:v>110817.14285714283</c:v>
                </c:pt>
                <c:pt idx="6">
                  <c:v>111588.57142857139</c:v>
                </c:pt>
                <c:pt idx="7">
                  <c:v>111759.99999999996</c:v>
                </c:pt>
                <c:pt idx="8">
                  <c:v>111331.42857142852</c:v>
                </c:pt>
                <c:pt idx="9">
                  <c:v>110302.85714285709</c:v>
                </c:pt>
                <c:pt idx="10">
                  <c:v>108874.28571428565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2AE-41D2-9989-B8623E681445}"/>
            </c:ext>
          </c:extLst>
        </c:ser>
        <c:ser>
          <c:idx val="2"/>
          <c:order val="1"/>
          <c:tx>
            <c:strRef>
              <c:f>Tradeoff!$E$15</c:f>
              <c:strCache>
                <c:ptCount val="1"/>
                <c:pt idx="0">
                  <c:v>T+Fin Distress(T+FD)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Tradeoff!$B$31:$B$41</c:f>
              <c:numCache>
                <c:formatCode>#,##0</c:formatCode>
                <c:ptCount val="11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</c:numCache>
            </c:numRef>
          </c:cat>
          <c:val>
            <c:numRef>
              <c:f>Tradeoff!$E$16:$E$26</c:f>
              <c:numCache>
                <c:formatCode>#,##0</c:formatCode>
                <c:ptCount val="11"/>
                <c:pt idx="0">
                  <c:v>100000</c:v>
                </c:pt>
                <c:pt idx="1">
                  <c:v>102571.42857142857</c:v>
                </c:pt>
                <c:pt idx="2">
                  <c:v>104952.85714285713</c:v>
                </c:pt>
                <c:pt idx="3">
                  <c:v>106724.2857142857</c:v>
                </c:pt>
                <c:pt idx="4">
                  <c:v>107195.71428571426</c:v>
                </c:pt>
                <c:pt idx="5">
                  <c:v>106317.14285714283</c:v>
                </c:pt>
                <c:pt idx="6">
                  <c:v>104838.57142857139</c:v>
                </c:pt>
                <c:pt idx="7">
                  <c:v>102759.99999999996</c:v>
                </c:pt>
                <c:pt idx="8">
                  <c:v>100081.42857142852</c:v>
                </c:pt>
                <c:pt idx="9">
                  <c:v>96802.857142857087</c:v>
                </c:pt>
                <c:pt idx="10">
                  <c:v>93874.285714285652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2AE-41D2-9989-B8623E681445}"/>
            </c:ext>
          </c:extLst>
        </c:ser>
        <c:ser>
          <c:idx val="3"/>
          <c:order val="2"/>
          <c:tx>
            <c:strRef>
              <c:f>Tradeoff!$F$15</c:f>
              <c:strCache>
                <c:ptCount val="1"/>
                <c:pt idx="0">
                  <c:v>T+FD+Agency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Tradeoff!$B$31:$B$41</c:f>
              <c:numCache>
                <c:formatCode>#,##0</c:formatCode>
                <c:ptCount val="11"/>
                <c:pt idx="0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</c:numCache>
            </c:numRef>
          </c:cat>
          <c:val>
            <c:numRef>
              <c:f>Tradeoff!$F$16:$F$26</c:f>
              <c:numCache>
                <c:formatCode>#,##0</c:formatCode>
                <c:ptCount val="11"/>
                <c:pt idx="0">
                  <c:v>100000</c:v>
                </c:pt>
                <c:pt idx="1">
                  <c:v>103571.42857142857</c:v>
                </c:pt>
                <c:pt idx="2">
                  <c:v>106952.85714285713</c:v>
                </c:pt>
                <c:pt idx="3">
                  <c:v>109224.2857142857</c:v>
                </c:pt>
                <c:pt idx="4">
                  <c:v>108695.71428571426</c:v>
                </c:pt>
                <c:pt idx="5">
                  <c:v>106817.14285714283</c:v>
                </c:pt>
                <c:pt idx="6">
                  <c:v>104338.57142857139</c:v>
                </c:pt>
                <c:pt idx="7">
                  <c:v>101259.99999999996</c:v>
                </c:pt>
                <c:pt idx="8">
                  <c:v>97581.428571428522</c:v>
                </c:pt>
                <c:pt idx="9">
                  <c:v>93302.857142857087</c:v>
                </c:pt>
                <c:pt idx="10">
                  <c:v>89374.285714285652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2AE-41D2-9989-B8623E681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558431"/>
        <c:axId val="1"/>
      </c:lineChart>
      <c:catAx>
        <c:axId val="10585584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Debt</a:t>
                </a:r>
              </a:p>
            </c:rich>
          </c:tx>
          <c:layout>
            <c:manualLayout>
              <c:xMode val="edge"/>
              <c:yMode val="edge"/>
              <c:x val="0.79480519480519485"/>
              <c:y val="0.798366266886938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8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Firm Value</a:t>
                </a:r>
              </a:p>
            </c:rich>
          </c:tx>
          <c:layout>
            <c:manualLayout>
              <c:xMode val="edge"/>
              <c:yMode val="edge"/>
              <c:x val="6.4935064935064929E-2"/>
              <c:y val="4.359673024523160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8558431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7142857142857"/>
          <c:y val="0.4005455312636329"/>
          <c:w val="0.20519480519480526"/>
          <c:h val="0.174387207048710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12</xdr:row>
      <xdr:rowOff>19050</xdr:rowOff>
    </xdr:from>
    <xdr:to>
      <xdr:col>19</xdr:col>
      <xdr:colOff>285750</xdr:colOff>
      <xdr:row>30</xdr:row>
      <xdr:rowOff>85725</xdr:rowOff>
    </xdr:to>
    <xdr:graphicFrame macro="">
      <xdr:nvGraphicFramePr>
        <xdr:cNvPr id="1040" name="Chart 1">
          <a:extLst>
            <a:ext uri="{FF2B5EF4-FFF2-40B4-BE49-F238E27FC236}">
              <a16:creationId xmlns:a16="http://schemas.microsoft.com/office/drawing/2014/main" id="{45A587F4-1138-FECC-43F7-0D184C076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733425</xdr:colOff>
      <xdr:row>31</xdr:row>
      <xdr:rowOff>152400</xdr:rowOff>
    </xdr:from>
    <xdr:to>
      <xdr:col>18</xdr:col>
      <xdr:colOff>600075</xdr:colOff>
      <xdr:row>53</xdr:row>
      <xdr:rowOff>85725</xdr:rowOff>
    </xdr:to>
    <xdr:graphicFrame macro="">
      <xdr:nvGraphicFramePr>
        <xdr:cNvPr id="1041" name="Chart 2">
          <a:extLst>
            <a:ext uri="{FF2B5EF4-FFF2-40B4-BE49-F238E27FC236}">
              <a16:creationId xmlns:a16="http://schemas.microsoft.com/office/drawing/2014/main" id="{14262C3F-6C4B-0C56-DD0F-031C7663F9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0.79093</cdr:x>
      <cdr:y>0.18116</cdr:y>
    </cdr:from>
    <cdr:to>
      <cdr:x>0.94836</cdr:x>
      <cdr:y>0.26458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11565" y="638164"/>
          <a:ext cx="1156140" cy="2924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Vu = 100,000</a:t>
          </a:r>
        </a:p>
      </cdr:txBody>
    </cdr:sp>
  </cdr:relSizeAnchor>
  <cdr:relSizeAnchor xmlns:cdr="http://schemas.openxmlformats.org/drawingml/2006/chartDrawing">
    <cdr:from>
      <cdr:x>0.55182</cdr:x>
      <cdr:y>0.22153</cdr:y>
    </cdr:from>
    <cdr:to>
      <cdr:x>0.55182</cdr:x>
      <cdr:y>0.81909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055610" y="779677"/>
          <a:ext cx="0" cy="20945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0.36527</cdr:x>
      <cdr:y>0.3103</cdr:y>
    </cdr:from>
    <cdr:to>
      <cdr:x>0.36527</cdr:x>
      <cdr:y>0.81909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685639" y="1090835"/>
          <a:ext cx="0" cy="17834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0.30309</cdr:x>
      <cdr:y>0.26458</cdr:y>
    </cdr:from>
    <cdr:to>
      <cdr:x>0.30432</cdr:x>
      <cdr:y>0.81909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28982" y="930567"/>
          <a:ext cx="9060" cy="19436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0.52936</cdr:x>
      <cdr:y>0.88548</cdr:y>
    </cdr:from>
    <cdr:to>
      <cdr:x>0.58587</cdr:x>
      <cdr:y>0.96063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0706" y="3106968"/>
          <a:ext cx="414978" cy="263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D*(T)</a:t>
          </a:r>
        </a:p>
      </cdr:txBody>
    </cdr:sp>
  </cdr:relSizeAnchor>
  <cdr:relSizeAnchor xmlns:cdr="http://schemas.openxmlformats.org/drawingml/2006/chartDrawing">
    <cdr:from>
      <cdr:x>0.39587</cdr:x>
      <cdr:y>0.90907</cdr:y>
    </cdr:from>
    <cdr:to>
      <cdr:x>0.49087</cdr:x>
      <cdr:y>0.98422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0343" y="3189659"/>
          <a:ext cx="697671" cy="2634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D*(T+FD)</a:t>
          </a:r>
        </a:p>
      </cdr:txBody>
    </cdr:sp>
  </cdr:relSizeAnchor>
  <cdr:relSizeAnchor xmlns:cdr="http://schemas.openxmlformats.org/drawingml/2006/chartDrawing">
    <cdr:from>
      <cdr:x>0.17453</cdr:x>
      <cdr:y>0.89618</cdr:y>
    </cdr:from>
    <cdr:to>
      <cdr:x>0.29815</cdr:x>
      <cdr:y>0.97133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4861" y="3144477"/>
          <a:ext cx="907878" cy="2634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D*(T+FD+A)</a:t>
          </a:r>
        </a:p>
      </cdr:txBody>
    </cdr:sp>
  </cdr:relSizeAnchor>
  <cdr:relSizeAnchor xmlns:cdr="http://schemas.openxmlformats.org/drawingml/2006/chartDrawing">
    <cdr:from>
      <cdr:x>0.27594</cdr:x>
      <cdr:y>0.83198</cdr:y>
    </cdr:from>
    <cdr:to>
      <cdr:x>0.29815</cdr:x>
      <cdr:y>0.89618</cdr:y>
    </cdr:to>
    <cdr:sp macro="" textlink="">
      <cdr:nvSpPr>
        <cdr:cNvPr id="205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029647" y="2919420"/>
          <a:ext cx="163092" cy="2250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0.37786</cdr:x>
      <cdr:y>0.83198</cdr:y>
    </cdr:from>
    <cdr:to>
      <cdr:x>0.42819</cdr:x>
      <cdr:y>0.90907</cdr:y>
    </cdr:to>
    <cdr:sp macro="" textlink="">
      <cdr:nvSpPr>
        <cdr:cNvPr id="2058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778058" y="2919420"/>
          <a:ext cx="369674" cy="2702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0.55182</cdr:x>
      <cdr:y>0.83198</cdr:y>
    </cdr:from>
    <cdr:to>
      <cdr:x>0.55182</cdr:x>
      <cdr:y>0.88548</cdr:y>
    </cdr:to>
    <cdr:sp macro="" textlink="">
      <cdr:nvSpPr>
        <cdr:cNvPr id="2059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055610" y="2919420"/>
          <a:ext cx="0" cy="1875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opLeftCell="A27" workbookViewId="0">
      <selection activeCell="I60" sqref="I60"/>
    </sheetView>
  </sheetViews>
  <sheetFormatPr defaultRowHeight="12.75" x14ac:dyDescent="0.2"/>
  <cols>
    <col min="1" max="1" width="3.5703125" customWidth="1"/>
    <col min="3" max="3" width="11.140625" bestFit="1" customWidth="1"/>
    <col min="4" max="4" width="7.5703125" bestFit="1" customWidth="1"/>
    <col min="5" max="5" width="10.7109375" bestFit="1" customWidth="1"/>
    <col min="6" max="6" width="7.5703125" bestFit="1" customWidth="1"/>
    <col min="7" max="7" width="13.28515625" bestFit="1" customWidth="1"/>
    <col min="8" max="8" width="7.28515625" bestFit="1" customWidth="1"/>
  </cols>
  <sheetData>
    <row r="1" spans="1:9" x14ac:dyDescent="0.2">
      <c r="A1" t="s">
        <v>3</v>
      </c>
      <c r="D1" s="1">
        <v>100000</v>
      </c>
      <c r="F1" t="s">
        <v>0</v>
      </c>
      <c r="G1" t="s">
        <v>8</v>
      </c>
      <c r="H1" t="s">
        <v>2</v>
      </c>
    </row>
    <row r="2" spans="1:9" x14ac:dyDescent="0.2">
      <c r="A2" t="s">
        <v>4</v>
      </c>
      <c r="F2" s="1">
        <v>0</v>
      </c>
      <c r="G2">
        <v>0</v>
      </c>
      <c r="H2">
        <v>0</v>
      </c>
    </row>
    <row r="3" spans="1:9" x14ac:dyDescent="0.2">
      <c r="B3" t="s">
        <v>5</v>
      </c>
      <c r="D3">
        <v>0.35</v>
      </c>
      <c r="F3" s="1">
        <f>F2+10000</f>
        <v>10000</v>
      </c>
      <c r="G3">
        <v>0</v>
      </c>
      <c r="H3">
        <v>1000</v>
      </c>
      <c r="I3">
        <f>H3-H2</f>
        <v>1000</v>
      </c>
    </row>
    <row r="4" spans="1:9" x14ac:dyDescent="0.2">
      <c r="B4" t="s">
        <v>6</v>
      </c>
      <c r="D4">
        <v>0.2</v>
      </c>
      <c r="F4" s="1">
        <f t="shared" ref="F4:F12" si="0">F3+10000</f>
        <v>20000</v>
      </c>
      <c r="G4">
        <v>0.01</v>
      </c>
      <c r="H4">
        <v>2000</v>
      </c>
      <c r="I4">
        <f t="shared" ref="I4:I12" si="1">H4-H3</f>
        <v>1000</v>
      </c>
    </row>
    <row r="5" spans="1:9" x14ac:dyDescent="0.2">
      <c r="B5" t="s">
        <v>7</v>
      </c>
      <c r="D5">
        <v>0.3</v>
      </c>
      <c r="F5" s="1">
        <f t="shared" si="0"/>
        <v>30000</v>
      </c>
      <c r="G5">
        <v>0.05</v>
      </c>
      <c r="H5">
        <v>2500</v>
      </c>
      <c r="I5">
        <f t="shared" si="1"/>
        <v>500</v>
      </c>
    </row>
    <row r="6" spans="1:9" x14ac:dyDescent="0.2">
      <c r="A6" t="s">
        <v>9</v>
      </c>
      <c r="D6" s="1">
        <v>15000</v>
      </c>
      <c r="F6" s="1">
        <f t="shared" si="0"/>
        <v>40000</v>
      </c>
      <c r="G6">
        <v>0.15</v>
      </c>
      <c r="H6">
        <v>1500</v>
      </c>
      <c r="I6">
        <f t="shared" si="1"/>
        <v>-1000</v>
      </c>
    </row>
    <row r="7" spans="1:9" x14ac:dyDescent="0.2">
      <c r="F7" s="1">
        <f t="shared" si="0"/>
        <v>50000</v>
      </c>
      <c r="G7">
        <v>0.3</v>
      </c>
      <c r="H7">
        <v>500</v>
      </c>
      <c r="I7">
        <f t="shared" si="1"/>
        <v>-1000</v>
      </c>
    </row>
    <row r="8" spans="1:9" x14ac:dyDescent="0.2">
      <c r="F8" s="1">
        <f t="shared" si="0"/>
        <v>60000</v>
      </c>
      <c r="G8">
        <v>0.45</v>
      </c>
      <c r="H8">
        <v>-500</v>
      </c>
      <c r="I8">
        <f t="shared" si="1"/>
        <v>-1000</v>
      </c>
    </row>
    <row r="9" spans="1:9" x14ac:dyDescent="0.2">
      <c r="F9" s="1">
        <f t="shared" si="0"/>
        <v>70000</v>
      </c>
      <c r="G9">
        <v>0.6</v>
      </c>
      <c r="H9">
        <v>-1500</v>
      </c>
      <c r="I9">
        <f t="shared" si="1"/>
        <v>-1000</v>
      </c>
    </row>
    <row r="10" spans="1:9" x14ac:dyDescent="0.2">
      <c r="F10" s="1">
        <f t="shared" si="0"/>
        <v>80000</v>
      </c>
      <c r="G10">
        <v>0.75</v>
      </c>
      <c r="H10">
        <v>-2500</v>
      </c>
      <c r="I10">
        <f t="shared" si="1"/>
        <v>-1000</v>
      </c>
    </row>
    <row r="11" spans="1:9" x14ac:dyDescent="0.2">
      <c r="F11" s="1">
        <f t="shared" si="0"/>
        <v>90000</v>
      </c>
      <c r="G11">
        <v>0.9</v>
      </c>
      <c r="H11">
        <v>-3500</v>
      </c>
      <c r="I11">
        <f t="shared" si="1"/>
        <v>-1000</v>
      </c>
    </row>
    <row r="12" spans="1:9" x14ac:dyDescent="0.2">
      <c r="F12" s="1">
        <f t="shared" si="0"/>
        <v>100000</v>
      </c>
      <c r="G12">
        <v>1</v>
      </c>
      <c r="H12">
        <v>-4500</v>
      </c>
      <c r="I12">
        <f t="shared" si="1"/>
        <v>-1000</v>
      </c>
    </row>
    <row r="13" spans="1:9" x14ac:dyDescent="0.2">
      <c r="F13" s="1"/>
    </row>
    <row r="15" spans="1:9" x14ac:dyDescent="0.2">
      <c r="B15" t="s">
        <v>0</v>
      </c>
      <c r="C15" t="s">
        <v>1</v>
      </c>
      <c r="D15" t="s">
        <v>13</v>
      </c>
      <c r="E15" t="s">
        <v>14</v>
      </c>
      <c r="F15" t="s">
        <v>15</v>
      </c>
    </row>
    <row r="16" spans="1:9" x14ac:dyDescent="0.2">
      <c r="B16" s="1">
        <f>F2</f>
        <v>0</v>
      </c>
      <c r="C16" s="1">
        <f>D1</f>
        <v>100000</v>
      </c>
      <c r="D16" s="1">
        <f>C16</f>
        <v>100000</v>
      </c>
      <c r="E16" s="1">
        <f>D16-G2*D$6</f>
        <v>100000</v>
      </c>
      <c r="F16" s="1">
        <f>E16+H2</f>
        <v>100000</v>
      </c>
    </row>
    <row r="17" spans="1:6" x14ac:dyDescent="0.2">
      <c r="A17" s="1"/>
      <c r="B17" s="1">
        <f t="shared" ref="B17:B26" si="2">F3</f>
        <v>10000</v>
      </c>
      <c r="C17" s="1">
        <f>C16</f>
        <v>100000</v>
      </c>
      <c r="D17" s="1">
        <f>D16+(B17-B16)*D32</f>
        <v>102571.42857142857</v>
      </c>
      <c r="E17" s="1">
        <f t="shared" ref="E17:E26" si="3">D17-G3*D$6</f>
        <v>102571.42857142857</v>
      </c>
      <c r="F17" s="1">
        <f t="shared" ref="F17:F26" si="4">E17+H3</f>
        <v>103571.42857142857</v>
      </c>
    </row>
    <row r="18" spans="1:6" x14ac:dyDescent="0.2">
      <c r="A18" s="1"/>
      <c r="B18" s="1">
        <f t="shared" si="2"/>
        <v>20000</v>
      </c>
      <c r="C18" s="1">
        <f t="shared" ref="C18:C26" si="5">C17</f>
        <v>100000</v>
      </c>
      <c r="D18" s="1">
        <f t="shared" ref="D18:D26" si="6">D17+(B18-B17)*D33</f>
        <v>105102.85714285713</v>
      </c>
      <c r="E18" s="1">
        <f t="shared" si="3"/>
        <v>104952.85714285713</v>
      </c>
      <c r="F18" s="1">
        <f t="shared" si="4"/>
        <v>106952.85714285713</v>
      </c>
    </row>
    <row r="19" spans="1:6" x14ac:dyDescent="0.2">
      <c r="A19" s="1"/>
      <c r="B19" s="1">
        <f t="shared" si="2"/>
        <v>30000</v>
      </c>
      <c r="C19" s="1">
        <f t="shared" si="5"/>
        <v>100000</v>
      </c>
      <c r="D19" s="1">
        <f t="shared" si="6"/>
        <v>107474.2857142857</v>
      </c>
      <c r="E19" s="1">
        <f t="shared" si="3"/>
        <v>106724.2857142857</v>
      </c>
      <c r="F19" s="1">
        <f t="shared" si="4"/>
        <v>109224.2857142857</v>
      </c>
    </row>
    <row r="20" spans="1:6" x14ac:dyDescent="0.2">
      <c r="A20" s="1"/>
      <c r="B20" s="1">
        <f t="shared" si="2"/>
        <v>40000</v>
      </c>
      <c r="C20" s="1">
        <f t="shared" si="5"/>
        <v>100000</v>
      </c>
      <c r="D20" s="1">
        <f t="shared" si="6"/>
        <v>109445.71428571426</v>
      </c>
      <c r="E20" s="1">
        <f t="shared" si="3"/>
        <v>107195.71428571426</v>
      </c>
      <c r="F20" s="1">
        <f t="shared" si="4"/>
        <v>108695.71428571426</v>
      </c>
    </row>
    <row r="21" spans="1:6" x14ac:dyDescent="0.2">
      <c r="A21" s="1"/>
      <c r="B21" s="1">
        <f t="shared" si="2"/>
        <v>50000</v>
      </c>
      <c r="C21" s="1">
        <f t="shared" si="5"/>
        <v>100000</v>
      </c>
      <c r="D21" s="1">
        <f t="shared" si="6"/>
        <v>110817.14285714283</v>
      </c>
      <c r="E21" s="1">
        <f t="shared" si="3"/>
        <v>106317.14285714283</v>
      </c>
      <c r="F21" s="1">
        <f t="shared" si="4"/>
        <v>106817.14285714283</v>
      </c>
    </row>
    <row r="22" spans="1:6" x14ac:dyDescent="0.2">
      <c r="A22" s="1"/>
      <c r="B22" s="1">
        <f t="shared" si="2"/>
        <v>60000</v>
      </c>
      <c r="C22" s="1">
        <f t="shared" si="5"/>
        <v>100000</v>
      </c>
      <c r="D22" s="1">
        <f t="shared" si="6"/>
        <v>111588.57142857139</v>
      </c>
      <c r="E22" s="1">
        <f t="shared" si="3"/>
        <v>104838.57142857139</v>
      </c>
      <c r="F22" s="1">
        <f t="shared" si="4"/>
        <v>104338.57142857139</v>
      </c>
    </row>
    <row r="23" spans="1:6" x14ac:dyDescent="0.2">
      <c r="A23" s="1"/>
      <c r="B23" s="1">
        <f t="shared" si="2"/>
        <v>70000</v>
      </c>
      <c r="C23" s="1">
        <f t="shared" si="5"/>
        <v>100000</v>
      </c>
      <c r="D23" s="1">
        <f t="shared" si="6"/>
        <v>111759.99999999996</v>
      </c>
      <c r="E23" s="1">
        <f t="shared" si="3"/>
        <v>102759.99999999996</v>
      </c>
      <c r="F23" s="1">
        <f t="shared" si="4"/>
        <v>101259.99999999996</v>
      </c>
    </row>
    <row r="24" spans="1:6" x14ac:dyDescent="0.2">
      <c r="A24" s="1"/>
      <c r="B24" s="1">
        <f t="shared" si="2"/>
        <v>80000</v>
      </c>
      <c r="C24" s="1">
        <f t="shared" si="5"/>
        <v>100000</v>
      </c>
      <c r="D24" s="1">
        <f t="shared" si="6"/>
        <v>111331.42857142852</v>
      </c>
      <c r="E24" s="1">
        <f t="shared" si="3"/>
        <v>100081.42857142852</v>
      </c>
      <c r="F24" s="1">
        <f t="shared" si="4"/>
        <v>97581.428571428522</v>
      </c>
    </row>
    <row r="25" spans="1:6" x14ac:dyDescent="0.2">
      <c r="A25" s="1"/>
      <c r="B25" s="1">
        <f t="shared" si="2"/>
        <v>90000</v>
      </c>
      <c r="C25" s="1">
        <f t="shared" si="5"/>
        <v>100000</v>
      </c>
      <c r="D25" s="1">
        <f t="shared" si="6"/>
        <v>110302.85714285709</v>
      </c>
      <c r="E25" s="1">
        <f t="shared" si="3"/>
        <v>96802.857142857087</v>
      </c>
      <c r="F25" s="1">
        <f t="shared" si="4"/>
        <v>93302.857142857087</v>
      </c>
    </row>
    <row r="26" spans="1:6" x14ac:dyDescent="0.2">
      <c r="A26" s="1"/>
      <c r="B26" s="1">
        <f t="shared" si="2"/>
        <v>100000</v>
      </c>
      <c r="C26" s="1">
        <f t="shared" si="5"/>
        <v>100000</v>
      </c>
      <c r="D26" s="1">
        <f t="shared" si="6"/>
        <v>108874.28571428565</v>
      </c>
      <c r="E26" s="1">
        <f t="shared" si="3"/>
        <v>93874.285714285652</v>
      </c>
      <c r="F26" s="1">
        <f t="shared" si="4"/>
        <v>89374.285714285652</v>
      </c>
    </row>
    <row r="27" spans="1:6" x14ac:dyDescent="0.2">
      <c r="A27" s="1"/>
      <c r="B27" s="1"/>
      <c r="C27" s="1"/>
      <c r="D27" s="1"/>
      <c r="E27" s="1"/>
    </row>
    <row r="28" spans="1:6" x14ac:dyDescent="0.2">
      <c r="A28" s="1"/>
      <c r="B28" s="1"/>
      <c r="C28" s="1"/>
      <c r="D28" s="1"/>
      <c r="E28" s="1"/>
    </row>
    <row r="29" spans="1:6" x14ac:dyDescent="0.2">
      <c r="A29" s="1" t="s">
        <v>10</v>
      </c>
      <c r="B29" s="1"/>
      <c r="C29" s="1"/>
      <c r="D29" s="1"/>
      <c r="E29" s="1"/>
    </row>
    <row r="30" spans="1:6" x14ac:dyDescent="0.2">
      <c r="A30" s="1"/>
      <c r="B30" s="1" t="s">
        <v>0</v>
      </c>
      <c r="C30" t="s">
        <v>12</v>
      </c>
      <c r="D30" s="2" t="s">
        <v>11</v>
      </c>
      <c r="E30" s="1"/>
    </row>
    <row r="31" spans="1:6" x14ac:dyDescent="0.2">
      <c r="A31" s="1"/>
      <c r="B31" s="1">
        <f>F2</f>
        <v>0</v>
      </c>
      <c r="C31" s="3">
        <f>D$3*(1-G2)</f>
        <v>0.35</v>
      </c>
      <c r="D31" s="4">
        <f>1-(1-C31)*(1-D$4)/(1-D$5)</f>
        <v>0.25714285714285712</v>
      </c>
      <c r="E31" s="1"/>
    </row>
    <row r="32" spans="1:6" x14ac:dyDescent="0.2">
      <c r="A32" s="1"/>
      <c r="B32" s="1">
        <f t="shared" ref="B32:B41" si="7">F3</f>
        <v>10000</v>
      </c>
      <c r="C32" s="3">
        <f t="shared" ref="C32:C41" si="8">D$3*(1-G3)</f>
        <v>0.35</v>
      </c>
      <c r="D32" s="4">
        <f t="shared" ref="D32:D41" si="9">1-(1-C32)*(1-D$4)/(1-D$5)</f>
        <v>0.25714285714285712</v>
      </c>
      <c r="E32" s="1"/>
    </row>
    <row r="33" spans="1:5" x14ac:dyDescent="0.2">
      <c r="A33" s="1"/>
      <c r="B33" s="1">
        <f t="shared" si="7"/>
        <v>20000</v>
      </c>
      <c r="C33" s="3">
        <f t="shared" si="8"/>
        <v>0.34649999999999997</v>
      </c>
      <c r="D33" s="4">
        <f t="shared" si="9"/>
        <v>0.253142857142857</v>
      </c>
      <c r="E33" s="1"/>
    </row>
    <row r="34" spans="1:5" x14ac:dyDescent="0.2">
      <c r="A34" s="1"/>
      <c r="B34" s="1">
        <f t="shared" si="7"/>
        <v>30000</v>
      </c>
      <c r="C34" s="3">
        <f t="shared" si="8"/>
        <v>0.33249999999999996</v>
      </c>
      <c r="D34" s="4">
        <f t="shared" si="9"/>
        <v>0.2371428571428571</v>
      </c>
      <c r="E34" s="1"/>
    </row>
    <row r="35" spans="1:5" x14ac:dyDescent="0.2">
      <c r="A35" s="1"/>
      <c r="B35" s="1">
        <f t="shared" si="7"/>
        <v>40000</v>
      </c>
      <c r="C35" s="3">
        <f t="shared" si="8"/>
        <v>0.29749999999999999</v>
      </c>
      <c r="D35" s="4">
        <f t="shared" si="9"/>
        <v>0.19714285714285706</v>
      </c>
      <c r="E35" s="1"/>
    </row>
    <row r="36" spans="1:5" x14ac:dyDescent="0.2">
      <c r="A36" s="1"/>
      <c r="B36" s="1">
        <f t="shared" si="7"/>
        <v>50000</v>
      </c>
      <c r="C36" s="3">
        <f t="shared" si="8"/>
        <v>0.24499999999999997</v>
      </c>
      <c r="D36" s="4">
        <f t="shared" si="9"/>
        <v>0.13714285714285701</v>
      </c>
      <c r="E36" s="1"/>
    </row>
    <row r="37" spans="1:5" x14ac:dyDescent="0.2">
      <c r="A37" s="1"/>
      <c r="B37" s="1">
        <f t="shared" si="7"/>
        <v>60000</v>
      </c>
      <c r="C37" s="3">
        <f t="shared" si="8"/>
        <v>0.1925</v>
      </c>
      <c r="D37" s="4">
        <f t="shared" si="9"/>
        <v>7.7142857142857069E-2</v>
      </c>
      <c r="E37" s="1"/>
    </row>
    <row r="38" spans="1:5" x14ac:dyDescent="0.2">
      <c r="A38" s="1"/>
      <c r="B38" s="1">
        <f t="shared" si="7"/>
        <v>70000</v>
      </c>
      <c r="C38" s="3">
        <f t="shared" si="8"/>
        <v>0.13999999999999999</v>
      </c>
      <c r="D38" s="4">
        <f t="shared" si="9"/>
        <v>1.7142857142857015E-2</v>
      </c>
      <c r="E38" s="1"/>
    </row>
    <row r="39" spans="1:5" x14ac:dyDescent="0.2">
      <c r="A39" s="1"/>
      <c r="B39" s="1">
        <f t="shared" si="7"/>
        <v>80000</v>
      </c>
      <c r="C39" s="3">
        <f t="shared" si="8"/>
        <v>8.7499999999999994E-2</v>
      </c>
      <c r="D39" s="4">
        <f t="shared" si="9"/>
        <v>-4.2857142857142927E-2</v>
      </c>
      <c r="E39" s="1"/>
    </row>
    <row r="40" spans="1:5" x14ac:dyDescent="0.2">
      <c r="A40" s="1"/>
      <c r="B40" s="1">
        <f t="shared" si="7"/>
        <v>90000</v>
      </c>
      <c r="C40" s="3">
        <f t="shared" si="8"/>
        <v>3.4999999999999989E-2</v>
      </c>
      <c r="D40" s="4">
        <f t="shared" si="9"/>
        <v>-0.10285714285714298</v>
      </c>
      <c r="E40" s="1"/>
    </row>
    <row r="41" spans="1:5" x14ac:dyDescent="0.2">
      <c r="B41" s="1">
        <f t="shared" si="7"/>
        <v>100000</v>
      </c>
      <c r="C41" s="3">
        <f t="shared" si="8"/>
        <v>0</v>
      </c>
      <c r="D41" s="4">
        <f t="shared" si="9"/>
        <v>-0.14285714285714302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6"/>
  <sheetViews>
    <sheetView tabSelected="1" workbookViewId="0">
      <selection activeCell="K30" sqref="K30"/>
    </sheetView>
  </sheetViews>
  <sheetFormatPr defaultRowHeight="12.75" x14ac:dyDescent="0.2"/>
  <cols>
    <col min="1" max="1" width="2.5703125" customWidth="1"/>
    <col min="2" max="2" width="27.5703125" customWidth="1"/>
    <col min="3" max="4" width="5.85546875" customWidth="1"/>
    <col min="5" max="5" width="8.85546875" bestFit="1" customWidth="1"/>
    <col min="6" max="6" width="1.7109375" style="11" customWidth="1"/>
    <col min="7" max="8" width="4.85546875" customWidth="1"/>
    <col min="9" max="9" width="8.85546875" bestFit="1" customWidth="1"/>
    <col min="10" max="10" width="1.7109375" style="11" customWidth="1"/>
    <col min="11" max="11" width="6.140625" bestFit="1" customWidth="1"/>
    <col min="12" max="12" width="5.140625" bestFit="1" customWidth="1"/>
    <col min="16" max="16" width="31.85546875" bestFit="1" customWidth="1"/>
    <col min="17" max="17" width="23" customWidth="1"/>
    <col min="18" max="18" width="2.7109375" customWidth="1"/>
    <col min="19" max="19" width="5.5703125" customWidth="1"/>
    <col min="20" max="20" width="5" bestFit="1" customWidth="1"/>
    <col min="21" max="21" width="2" customWidth="1"/>
    <col min="22" max="22" width="6.28515625" customWidth="1"/>
    <col min="23" max="23" width="5" bestFit="1" customWidth="1"/>
    <col min="24" max="24" width="3.140625" customWidth="1"/>
    <col min="25" max="25" width="5.7109375" customWidth="1"/>
    <col min="26" max="26" width="5" bestFit="1" customWidth="1"/>
    <col min="27" max="27" width="8.85546875" bestFit="1" customWidth="1"/>
  </cols>
  <sheetData>
    <row r="1" spans="1:27" ht="15" x14ac:dyDescent="0.25">
      <c r="A1" s="5"/>
      <c r="B1" s="5"/>
      <c r="C1" s="6" t="s">
        <v>16</v>
      </c>
      <c r="D1" s="5"/>
      <c r="E1" s="5"/>
      <c r="F1" s="9"/>
      <c r="G1" s="6" t="s">
        <v>17</v>
      </c>
      <c r="H1" s="5"/>
      <c r="I1" s="5"/>
      <c r="J1" s="9"/>
      <c r="K1" s="6" t="s">
        <v>18</v>
      </c>
      <c r="L1" s="5"/>
    </row>
    <row r="2" spans="1:27" ht="15" x14ac:dyDescent="0.25">
      <c r="A2" s="5"/>
      <c r="B2" s="5"/>
      <c r="C2" s="7" t="s">
        <v>19</v>
      </c>
      <c r="D2" s="7" t="s">
        <v>20</v>
      </c>
      <c r="E2" s="7" t="s">
        <v>29</v>
      </c>
      <c r="F2" s="10"/>
      <c r="G2" s="7" t="s">
        <v>21</v>
      </c>
      <c r="H2" s="7" t="s">
        <v>20</v>
      </c>
      <c r="I2" s="7" t="s">
        <v>29</v>
      </c>
      <c r="J2" s="10"/>
      <c r="K2" s="7" t="s">
        <v>21</v>
      </c>
      <c r="L2" s="7" t="s">
        <v>20</v>
      </c>
      <c r="M2" s="7" t="s">
        <v>29</v>
      </c>
    </row>
    <row r="3" spans="1:27" ht="15" x14ac:dyDescent="0.25">
      <c r="A3" s="5" t="s">
        <v>22</v>
      </c>
      <c r="B3" s="5"/>
      <c r="C3" s="5"/>
      <c r="D3" s="5"/>
      <c r="E3" s="5"/>
      <c r="F3" s="9"/>
      <c r="G3" s="5"/>
      <c r="H3" s="5"/>
      <c r="I3" s="5"/>
      <c r="J3" s="9"/>
      <c r="K3" s="5"/>
      <c r="L3" s="5"/>
    </row>
    <row r="4" spans="1:27" ht="15" x14ac:dyDescent="0.25">
      <c r="A4" s="5"/>
      <c r="B4" s="5" t="s">
        <v>23</v>
      </c>
      <c r="C4" s="5">
        <v>120</v>
      </c>
      <c r="D4" s="5">
        <v>90</v>
      </c>
      <c r="E4" s="5">
        <f>(C4+D4)/2</f>
        <v>105</v>
      </c>
      <c r="F4" s="9"/>
      <c r="G4" s="5">
        <v>121</v>
      </c>
      <c r="H4" s="5">
        <v>0</v>
      </c>
      <c r="I4" s="5">
        <f>(G4+H4)/2</f>
        <v>60.5</v>
      </c>
      <c r="J4" s="9"/>
      <c r="K4" s="8" t="str">
        <f>"+1"</f>
        <v>+1</v>
      </c>
      <c r="L4" s="8" t="str">
        <f>"-90"</f>
        <v>-90</v>
      </c>
      <c r="M4" s="5">
        <f>(K4+L4)/2</f>
        <v>-44.5</v>
      </c>
    </row>
    <row r="5" spans="1:27" ht="15" x14ac:dyDescent="0.25">
      <c r="A5" s="5"/>
      <c r="B5" s="5"/>
      <c r="C5" s="5"/>
      <c r="D5" s="5"/>
      <c r="E5" s="5"/>
      <c r="F5" s="9"/>
      <c r="G5" s="5"/>
      <c r="H5" s="5"/>
      <c r="I5" s="5"/>
      <c r="J5" s="9"/>
      <c r="K5" s="5"/>
      <c r="L5" s="5"/>
    </row>
    <row r="6" spans="1:27" ht="15" x14ac:dyDescent="0.25">
      <c r="A6" s="5" t="s">
        <v>24</v>
      </c>
      <c r="B6" s="5"/>
      <c r="C6" s="5"/>
      <c r="D6" s="5"/>
      <c r="E6" s="5"/>
      <c r="F6" s="9"/>
      <c r="G6" s="5"/>
      <c r="H6" s="5"/>
      <c r="I6" s="5"/>
      <c r="J6" s="9"/>
      <c r="K6" s="5"/>
      <c r="L6" s="5"/>
    </row>
    <row r="7" spans="1:27" ht="15" x14ac:dyDescent="0.25">
      <c r="A7" s="5"/>
      <c r="B7" s="5" t="s">
        <v>25</v>
      </c>
      <c r="C7" s="5">
        <v>100</v>
      </c>
      <c r="D7" s="5">
        <v>90</v>
      </c>
      <c r="E7" s="5">
        <f t="shared" ref="E7:E8" si="0">(C7+D7)/2</f>
        <v>95</v>
      </c>
      <c r="F7" s="9"/>
      <c r="G7" s="5">
        <v>100</v>
      </c>
      <c r="H7" s="5">
        <v>0</v>
      </c>
      <c r="I7" s="5">
        <f t="shared" ref="I7:I8" si="1">(G7+H7)/2</f>
        <v>50</v>
      </c>
      <c r="J7" s="9"/>
      <c r="K7" s="5">
        <v>0</v>
      </c>
      <c r="L7" s="8" t="str">
        <f>"-90"</f>
        <v>-90</v>
      </c>
      <c r="M7" s="5">
        <f t="shared" ref="M7:M8" si="2">(K7+L7)/2</f>
        <v>-45</v>
      </c>
      <c r="Q7" t="s">
        <v>33</v>
      </c>
      <c r="S7">
        <v>10</v>
      </c>
    </row>
    <row r="8" spans="1:27" ht="15" x14ac:dyDescent="0.25">
      <c r="A8" s="5"/>
      <c r="B8" s="5" t="s">
        <v>23</v>
      </c>
      <c r="C8" s="5">
        <v>20</v>
      </c>
      <c r="D8" s="5">
        <v>0</v>
      </c>
      <c r="E8" s="5">
        <f t="shared" si="0"/>
        <v>10</v>
      </c>
      <c r="F8" s="9"/>
      <c r="G8" s="5">
        <v>21</v>
      </c>
      <c r="H8" s="5">
        <v>0</v>
      </c>
      <c r="I8" s="5">
        <f t="shared" si="1"/>
        <v>10.5</v>
      </c>
      <c r="J8" s="9"/>
      <c r="K8" s="8" t="str">
        <f>"+1"</f>
        <v>+1</v>
      </c>
      <c r="L8" s="5">
        <v>0</v>
      </c>
      <c r="M8" s="5">
        <f t="shared" si="2"/>
        <v>0.5</v>
      </c>
      <c r="Q8" t="s">
        <v>34</v>
      </c>
      <c r="S8">
        <v>130</v>
      </c>
    </row>
    <row r="11" spans="1:27" ht="15" x14ac:dyDescent="0.25">
      <c r="A11" s="5"/>
      <c r="B11" s="5"/>
      <c r="C11" s="6" t="s">
        <v>26</v>
      </c>
      <c r="D11" s="5"/>
      <c r="E11" s="5"/>
      <c r="F11" s="9"/>
      <c r="G11" s="6" t="s">
        <v>27</v>
      </c>
      <c r="H11" s="5"/>
      <c r="I11" s="5"/>
      <c r="J11" s="9"/>
      <c r="K11" s="6" t="s">
        <v>18</v>
      </c>
      <c r="L11" s="5"/>
      <c r="P11" s="5"/>
      <c r="Q11" s="5"/>
      <c r="R11" s="5"/>
      <c r="S11" s="6" t="s">
        <v>26</v>
      </c>
      <c r="T11" s="5"/>
      <c r="U11" s="5"/>
      <c r="V11" s="6" t="s">
        <v>27</v>
      </c>
      <c r="W11" s="5"/>
      <c r="X11" s="5"/>
      <c r="Y11" s="6" t="s">
        <v>18</v>
      </c>
      <c r="Z11" s="5"/>
    </row>
    <row r="12" spans="1:27" ht="15" x14ac:dyDescent="0.25">
      <c r="A12" s="5"/>
      <c r="B12" s="5"/>
      <c r="C12" s="7" t="s">
        <v>19</v>
      </c>
      <c r="D12" s="7" t="s">
        <v>20</v>
      </c>
      <c r="E12" s="7" t="s">
        <v>29</v>
      </c>
      <c r="F12" s="10"/>
      <c r="G12" s="7" t="s">
        <v>21</v>
      </c>
      <c r="H12" s="7" t="s">
        <v>20</v>
      </c>
      <c r="I12" s="7" t="s">
        <v>29</v>
      </c>
      <c r="J12" s="10"/>
      <c r="K12" s="7" t="s">
        <v>21</v>
      </c>
      <c r="L12" s="7" t="s">
        <v>20</v>
      </c>
      <c r="M12" s="7" t="s">
        <v>29</v>
      </c>
      <c r="P12" s="5"/>
      <c r="Q12" s="5"/>
      <c r="R12" s="5"/>
      <c r="S12" s="7" t="s">
        <v>19</v>
      </c>
      <c r="T12" s="7" t="s">
        <v>20</v>
      </c>
      <c r="U12" s="7"/>
      <c r="V12" s="7" t="s">
        <v>21</v>
      </c>
      <c r="W12" s="7" t="s">
        <v>20</v>
      </c>
      <c r="X12" s="7"/>
      <c r="Y12" s="7" t="s">
        <v>21</v>
      </c>
      <c r="Z12" s="7" t="s">
        <v>20</v>
      </c>
      <c r="AA12" s="7" t="s">
        <v>29</v>
      </c>
    </row>
    <row r="13" spans="1:27" ht="15" x14ac:dyDescent="0.25">
      <c r="A13" s="7" t="s">
        <v>30</v>
      </c>
      <c r="B13" s="7"/>
      <c r="C13" s="5"/>
      <c r="D13" s="5"/>
      <c r="E13" s="5"/>
      <c r="F13" s="9"/>
      <c r="G13" s="5"/>
      <c r="H13" s="5"/>
      <c r="I13" s="5"/>
      <c r="J13" s="9"/>
      <c r="K13" s="5"/>
      <c r="L13" s="5"/>
      <c r="P13" s="5" t="s">
        <v>30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 ht="15" x14ac:dyDescent="0.25">
      <c r="A14" s="5"/>
      <c r="B14" s="5" t="s">
        <v>23</v>
      </c>
      <c r="C14" s="5">
        <v>120</v>
      </c>
      <c r="D14" s="5">
        <v>80</v>
      </c>
      <c r="E14" s="5">
        <f t="shared" ref="E14" si="3">(C14+D14)/2</f>
        <v>100</v>
      </c>
      <c r="F14" s="9"/>
      <c r="G14" s="5">
        <v>140</v>
      </c>
      <c r="H14" s="5">
        <v>100</v>
      </c>
      <c r="I14" s="5">
        <f t="shared" ref="I14" si="4">(G14+H14)/2</f>
        <v>120</v>
      </c>
      <c r="J14" s="9"/>
      <c r="K14" s="8" t="str">
        <f>"+20"</f>
        <v>+20</v>
      </c>
      <c r="L14" s="8" t="str">
        <f>"+20"</f>
        <v>+20</v>
      </c>
      <c r="M14" s="8" t="str">
        <f>"+20"</f>
        <v>+20</v>
      </c>
      <c r="P14" s="5"/>
      <c r="Q14" s="5" t="s">
        <v>23</v>
      </c>
      <c r="R14" s="5"/>
      <c r="S14" s="5">
        <v>120</v>
      </c>
      <c r="T14" s="5">
        <v>80</v>
      </c>
      <c r="U14" s="5"/>
      <c r="V14" s="5">
        <v>140</v>
      </c>
      <c r="W14" s="5">
        <v>100</v>
      </c>
      <c r="X14" s="5"/>
      <c r="Y14" s="8">
        <f>V14-S14</f>
        <v>20</v>
      </c>
      <c r="Z14" s="8">
        <f>W14-T14</f>
        <v>20</v>
      </c>
      <c r="AA14" s="8">
        <f>0.5*Y14+0.5*Z14</f>
        <v>20</v>
      </c>
    </row>
    <row r="15" spans="1:27" ht="15" x14ac:dyDescent="0.25">
      <c r="A15" s="5"/>
      <c r="B15" s="5" t="s">
        <v>28</v>
      </c>
      <c r="C15" s="5"/>
      <c r="D15" s="5"/>
      <c r="E15" s="5"/>
      <c r="F15" s="9"/>
      <c r="G15" s="5"/>
      <c r="H15" s="5"/>
      <c r="I15" s="5"/>
      <c r="J15" s="9"/>
      <c r="K15" s="8" t="str">
        <f>"+10"</f>
        <v>+10</v>
      </c>
      <c r="L15" s="8" t="str">
        <f>"+10"</f>
        <v>+10</v>
      </c>
      <c r="M15" s="8" t="str">
        <f>"+10"</f>
        <v>+10</v>
      </c>
      <c r="P15" s="5"/>
      <c r="Q15" s="5" t="s">
        <v>28</v>
      </c>
      <c r="R15" s="5"/>
      <c r="S15" s="5"/>
      <c r="T15" s="5"/>
      <c r="U15" s="5"/>
      <c r="V15" s="5"/>
      <c r="W15" s="5"/>
      <c r="X15" s="5"/>
      <c r="Y15" s="8">
        <f>Y14-10</f>
        <v>10</v>
      </c>
      <c r="Z15" s="8">
        <f>Z14-10</f>
        <v>10</v>
      </c>
      <c r="AA15" s="8">
        <f>0.5*Y15+0.5*Z15</f>
        <v>10</v>
      </c>
    </row>
    <row r="16" spans="1:27" ht="15" x14ac:dyDescent="0.25">
      <c r="A16" s="5"/>
      <c r="B16" s="5"/>
      <c r="C16" s="5"/>
      <c r="D16" s="5"/>
      <c r="E16" s="5"/>
      <c r="F16" s="9"/>
      <c r="G16" s="5"/>
      <c r="H16" s="5"/>
      <c r="I16" s="5"/>
      <c r="J16" s="9"/>
      <c r="K16" s="5"/>
      <c r="L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7" ht="15" x14ac:dyDescent="0.25">
      <c r="A17" s="7" t="s">
        <v>31</v>
      </c>
      <c r="B17" s="7"/>
      <c r="C17" s="5"/>
      <c r="D17" s="5"/>
      <c r="E17" s="5"/>
      <c r="F17" s="9"/>
      <c r="G17" s="5"/>
      <c r="H17" s="5"/>
      <c r="I17" s="5"/>
      <c r="J17" s="9"/>
      <c r="K17" s="5"/>
      <c r="L17" s="5"/>
      <c r="P17" s="5" t="s">
        <v>31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7" ht="15" x14ac:dyDescent="0.25">
      <c r="A18" s="5"/>
      <c r="B18" s="5" t="s">
        <v>25</v>
      </c>
      <c r="C18" s="5">
        <v>120</v>
      </c>
      <c r="D18" s="5">
        <v>80</v>
      </c>
      <c r="E18" s="5">
        <f t="shared" ref="E18:E19" si="5">(C18+D18)/2</f>
        <v>100</v>
      </c>
      <c r="F18" s="9"/>
      <c r="G18" s="5">
        <v>130</v>
      </c>
      <c r="H18" s="5">
        <v>100</v>
      </c>
      <c r="I18" s="5">
        <f t="shared" ref="I18:I19" si="6">(G18+H18)/2</f>
        <v>115</v>
      </c>
      <c r="J18" s="9"/>
      <c r="K18" s="8" t="str">
        <f>"+10"</f>
        <v>+10</v>
      </c>
      <c r="L18" s="8" t="str">
        <f>"+20"</f>
        <v>+20</v>
      </c>
      <c r="M18" s="8" t="str">
        <f>"+15"</f>
        <v>+15</v>
      </c>
      <c r="P18" s="5"/>
      <c r="Q18" s="5" t="s">
        <v>25</v>
      </c>
      <c r="R18" s="5"/>
      <c r="S18" s="5">
        <f>MIN(S$14,$S$8)</f>
        <v>120</v>
      </c>
      <c r="T18" s="5">
        <f>MIN(T$14,$S$8)</f>
        <v>80</v>
      </c>
      <c r="U18" s="5"/>
      <c r="V18" s="5">
        <f>MIN(V$14,$S$8)</f>
        <v>130</v>
      </c>
      <c r="W18" s="5">
        <v>100</v>
      </c>
      <c r="X18" s="5"/>
      <c r="Y18" s="8">
        <f>V18-S18</f>
        <v>10</v>
      </c>
      <c r="Z18" s="8">
        <f>W18-T18</f>
        <v>20</v>
      </c>
      <c r="AA18" s="8">
        <f>0.5*Y18+0.5*Z18</f>
        <v>15</v>
      </c>
    </row>
    <row r="19" spans="1:27" ht="15" x14ac:dyDescent="0.25">
      <c r="A19" s="5"/>
      <c r="B19" s="5" t="s">
        <v>23</v>
      </c>
      <c r="C19" s="5">
        <v>0</v>
      </c>
      <c r="D19" s="5">
        <v>0</v>
      </c>
      <c r="E19" s="5">
        <f t="shared" si="5"/>
        <v>0</v>
      </c>
      <c r="F19" s="9"/>
      <c r="G19" s="5">
        <v>10</v>
      </c>
      <c r="H19" s="5">
        <v>0</v>
      </c>
      <c r="I19" s="5">
        <f t="shared" si="6"/>
        <v>5</v>
      </c>
      <c r="J19" s="9"/>
      <c r="K19" s="8" t="str">
        <f>"+10"</f>
        <v>+10</v>
      </c>
      <c r="L19" s="5">
        <v>0</v>
      </c>
      <c r="M19" s="8" t="str">
        <f>"+5"</f>
        <v>+5</v>
      </c>
      <c r="P19" s="5"/>
      <c r="Q19" s="5" t="s">
        <v>23</v>
      </c>
      <c r="R19" s="5"/>
      <c r="S19" s="5">
        <f>MAX(0,S$14-$S$8)</f>
        <v>0</v>
      </c>
      <c r="T19" s="5">
        <f>MAX(0,T$14-$S$8)</f>
        <v>0</v>
      </c>
      <c r="U19" s="5"/>
      <c r="V19" s="5">
        <f>MAX(0,V$14-$S$8)</f>
        <v>10</v>
      </c>
      <c r="W19" s="5">
        <f>MAX(0,W$14-$S$8)</f>
        <v>0</v>
      </c>
      <c r="X19" s="5"/>
      <c r="Y19" s="8">
        <f>V19-S19</f>
        <v>10</v>
      </c>
      <c r="Z19" s="8">
        <f>W19-T19</f>
        <v>0</v>
      </c>
      <c r="AA19" s="8">
        <f>0.5*Y19+0.5*Z19</f>
        <v>5</v>
      </c>
    </row>
    <row r="20" spans="1:27" ht="15" x14ac:dyDescent="0.25">
      <c r="A20" s="5"/>
      <c r="B20" s="5" t="s">
        <v>28</v>
      </c>
      <c r="C20" s="5"/>
      <c r="D20" s="5"/>
      <c r="E20" s="5"/>
      <c r="F20" s="9"/>
      <c r="G20" s="5"/>
      <c r="H20" s="5"/>
      <c r="I20" s="5"/>
      <c r="J20" s="9"/>
      <c r="K20" s="8">
        <v>0</v>
      </c>
      <c r="L20" s="5">
        <v>-10</v>
      </c>
      <c r="M20">
        <v>-5</v>
      </c>
      <c r="P20" s="5">
        <v>10</v>
      </c>
      <c r="Q20" s="5" t="s">
        <v>28</v>
      </c>
      <c r="R20" s="5"/>
      <c r="S20" s="5"/>
      <c r="T20" s="5"/>
      <c r="U20" s="5"/>
      <c r="V20" s="5"/>
      <c r="W20" s="5"/>
      <c r="X20" s="5"/>
      <c r="Y20" s="8">
        <f>Y19-10</f>
        <v>0</v>
      </c>
      <c r="Z20" s="8">
        <f>Z19-10</f>
        <v>-10</v>
      </c>
      <c r="AA20" s="8">
        <f>0.5*Y20+0.5*Z20</f>
        <v>-5</v>
      </c>
    </row>
    <row r="21" spans="1:27" ht="15" x14ac:dyDescent="0.25">
      <c r="A21" s="5"/>
      <c r="B21" s="5"/>
      <c r="C21" s="5"/>
      <c r="D21" s="5"/>
      <c r="E21" s="5"/>
      <c r="F21" s="9"/>
      <c r="G21" s="5"/>
      <c r="H21" s="5"/>
      <c r="I21" s="5"/>
      <c r="J21" s="9"/>
      <c r="K21" s="8"/>
      <c r="L21" s="5"/>
      <c r="P21" s="5"/>
      <c r="Q21" s="5"/>
      <c r="R21" s="5"/>
      <c r="S21" s="5"/>
      <c r="T21" s="5"/>
      <c r="U21" s="5"/>
      <c r="V21" s="5"/>
      <c r="W21" s="5"/>
      <c r="X21" s="5"/>
      <c r="Y21" s="8"/>
      <c r="Z21" s="5"/>
    </row>
    <row r="22" spans="1:27" ht="15" x14ac:dyDescent="0.25">
      <c r="A22" s="7" t="s">
        <v>35</v>
      </c>
      <c r="B22" s="7"/>
      <c r="C22" s="5"/>
      <c r="D22" s="5"/>
      <c r="E22" s="5"/>
      <c r="F22" s="9"/>
      <c r="G22" s="5"/>
      <c r="H22" s="5"/>
      <c r="I22" s="5"/>
      <c r="J22" s="9"/>
      <c r="K22" s="5"/>
      <c r="L22" s="5"/>
      <c r="P22" s="5" t="s">
        <v>35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7" ht="15" x14ac:dyDescent="0.25">
      <c r="A23" s="5"/>
      <c r="B23" s="5" t="s">
        <v>25</v>
      </c>
      <c r="C23" s="5">
        <v>120</v>
      </c>
      <c r="D23" s="5">
        <v>80</v>
      </c>
      <c r="E23" s="5">
        <f t="shared" ref="E23" si="7">(C23+D23)/2</f>
        <v>100</v>
      </c>
      <c r="F23" s="9"/>
      <c r="G23" s="5">
        <v>130</v>
      </c>
      <c r="H23" s="5">
        <v>100</v>
      </c>
      <c r="I23" s="5">
        <f t="shared" ref="I23" si="8">(G23+H23)/2</f>
        <v>115</v>
      </c>
      <c r="J23" s="9"/>
      <c r="K23" s="8" t="str">
        <f>"+10"</f>
        <v>+10</v>
      </c>
      <c r="L23" s="8" t="str">
        <f>"+20"</f>
        <v>+20</v>
      </c>
      <c r="M23" s="8" t="str">
        <f>"+15"</f>
        <v>+15</v>
      </c>
      <c r="P23" s="5"/>
      <c r="Q23" s="5" t="s">
        <v>25</v>
      </c>
      <c r="R23" s="5"/>
      <c r="S23" s="5">
        <f>MIN(S$14,$S$8)</f>
        <v>120</v>
      </c>
      <c r="T23" s="5">
        <f>MIN(T$14,$S$8)</f>
        <v>80</v>
      </c>
      <c r="U23" s="5"/>
      <c r="V23" s="5">
        <f>MIN(V$14,$S$8)</f>
        <v>130</v>
      </c>
      <c r="W23" s="5">
        <f>MIN(W$14,$S$8)</f>
        <v>100</v>
      </c>
      <c r="X23" s="5"/>
      <c r="Y23" s="8">
        <f>V23-S23</f>
        <v>10</v>
      </c>
      <c r="Z23" s="8">
        <f>W23-T23</f>
        <v>20</v>
      </c>
      <c r="AA23" s="8">
        <f>0.5*Y23+0.5*Z23</f>
        <v>15</v>
      </c>
    </row>
    <row r="24" spans="1:27" ht="15" x14ac:dyDescent="0.25">
      <c r="A24" s="5"/>
      <c r="B24" s="7" t="s">
        <v>32</v>
      </c>
      <c r="C24" s="7"/>
      <c r="D24" s="7"/>
      <c r="E24" s="7"/>
      <c r="F24" s="10"/>
      <c r="G24" s="7"/>
      <c r="H24" s="7"/>
      <c r="I24" s="7"/>
      <c r="J24" s="10"/>
      <c r="K24" s="12" t="str">
        <f>"+1"</f>
        <v>+1</v>
      </c>
      <c r="L24" s="12" t="str">
        <f>"+11"</f>
        <v>+11</v>
      </c>
      <c r="M24" s="12" t="str">
        <f>"+6"</f>
        <v>+6</v>
      </c>
      <c r="P24" s="5">
        <v>9</v>
      </c>
      <c r="Q24" s="5" t="s">
        <v>32</v>
      </c>
      <c r="R24" s="5"/>
      <c r="S24" s="5"/>
      <c r="T24" s="5"/>
      <c r="U24" s="5"/>
      <c r="V24" s="5"/>
      <c r="W24" s="5"/>
      <c r="X24" s="5"/>
      <c r="Y24" s="8">
        <f>Y23-$P24</f>
        <v>1</v>
      </c>
      <c r="Z24" s="8">
        <f>Z23-$P24</f>
        <v>11</v>
      </c>
      <c r="AA24" s="8">
        <f>0.5*Y24+0.5*Z24</f>
        <v>6</v>
      </c>
    </row>
    <row r="25" spans="1:27" ht="15" x14ac:dyDescent="0.25">
      <c r="A25" s="5"/>
      <c r="B25" s="5" t="s">
        <v>23</v>
      </c>
      <c r="C25" s="5">
        <v>0</v>
      </c>
      <c r="D25" s="5">
        <v>0</v>
      </c>
      <c r="E25" s="5">
        <f t="shared" ref="E25" si="9">(C25+D25)/2</f>
        <v>0</v>
      </c>
      <c r="F25" s="9"/>
      <c r="G25" s="5">
        <v>10</v>
      </c>
      <c r="H25" s="5">
        <v>0</v>
      </c>
      <c r="I25" s="5">
        <f t="shared" ref="I25" si="10">(G25+H25)/2</f>
        <v>5</v>
      </c>
      <c r="J25" s="9"/>
      <c r="K25" s="8" t="str">
        <f>"+10"</f>
        <v>+10</v>
      </c>
      <c r="L25" s="5">
        <v>0</v>
      </c>
      <c r="M25" s="8" t="str">
        <f>"+5"</f>
        <v>+5</v>
      </c>
      <c r="P25" s="5"/>
      <c r="Q25" s="5" t="s">
        <v>23</v>
      </c>
      <c r="R25" s="5"/>
      <c r="S25" s="5">
        <f>MAX(0,S$14-$S$8)</f>
        <v>0</v>
      </c>
      <c r="T25" s="5">
        <f>MAX(0,T$14-$S$8)</f>
        <v>0</v>
      </c>
      <c r="U25" s="5"/>
      <c r="V25" s="5">
        <f>MAX(0,V$14-$S$8)</f>
        <v>10</v>
      </c>
      <c r="W25" s="5">
        <f>MAX(0,W$14-$S$8)</f>
        <v>0</v>
      </c>
      <c r="X25" s="5"/>
      <c r="Y25" s="8">
        <f>V25-S25</f>
        <v>10</v>
      </c>
      <c r="Z25" s="8">
        <f>W25-T25</f>
        <v>0</v>
      </c>
      <c r="AA25" s="8">
        <f>0.5*Y25+0.5*Z25</f>
        <v>5</v>
      </c>
    </row>
    <row r="26" spans="1:27" ht="15" x14ac:dyDescent="0.25">
      <c r="B26" s="5" t="s">
        <v>28</v>
      </c>
      <c r="K26" s="8" t="str">
        <f>"+9"</f>
        <v>+9</v>
      </c>
      <c r="L26">
        <v>-1</v>
      </c>
      <c r="M26" s="8" t="str">
        <f>"+4"</f>
        <v>+4</v>
      </c>
      <c r="P26">
        <f>P20-P24</f>
        <v>1</v>
      </c>
      <c r="Q26" s="5" t="s">
        <v>28</v>
      </c>
      <c r="Y26" s="8">
        <f>Y25-$P26</f>
        <v>9</v>
      </c>
      <c r="Z26" s="8">
        <f>Z25-$P26</f>
        <v>-1</v>
      </c>
      <c r="AA26" s="8">
        <f>0.5*Y26+0.5*Z26</f>
        <v>4</v>
      </c>
    </row>
  </sheetData>
  <phoneticPr fontId="1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7"/>
  <sheetViews>
    <sheetView workbookViewId="0">
      <selection activeCell="A11" sqref="A11:M27"/>
    </sheetView>
  </sheetViews>
  <sheetFormatPr defaultRowHeight="12.75" x14ac:dyDescent="0.2"/>
  <cols>
    <col min="1" max="1" width="2.5703125" customWidth="1"/>
    <col min="2" max="2" width="27.5703125" customWidth="1"/>
    <col min="3" max="4" width="5.85546875" customWidth="1"/>
    <col min="5" max="5" width="8.85546875" bestFit="1" customWidth="1"/>
    <col min="6" max="6" width="1.7109375" style="11" customWidth="1"/>
    <col min="7" max="8" width="4.85546875" customWidth="1"/>
    <col min="9" max="9" width="8.85546875" bestFit="1" customWidth="1"/>
    <col min="10" max="10" width="1.7109375" style="11" customWidth="1"/>
    <col min="11" max="11" width="6.140625" bestFit="1" customWidth="1"/>
    <col min="12" max="12" width="5.140625" bestFit="1" customWidth="1"/>
    <col min="16" max="16" width="31.85546875" bestFit="1" customWidth="1"/>
    <col min="17" max="17" width="23" customWidth="1"/>
    <col min="18" max="18" width="2.7109375" customWidth="1"/>
    <col min="19" max="19" width="5.5703125" customWidth="1"/>
    <col min="20" max="20" width="5" bestFit="1" customWidth="1"/>
    <col min="21" max="21" width="2" customWidth="1"/>
    <col min="22" max="22" width="6.28515625" customWidth="1"/>
    <col min="23" max="23" width="5" bestFit="1" customWidth="1"/>
    <col min="24" max="24" width="3.140625" customWidth="1"/>
    <col min="25" max="25" width="5.7109375" customWidth="1"/>
    <col min="26" max="26" width="5" bestFit="1" customWidth="1"/>
    <col min="27" max="27" width="8.85546875" bestFit="1" customWidth="1"/>
  </cols>
  <sheetData>
    <row r="1" spans="1:27" ht="15" x14ac:dyDescent="0.25">
      <c r="A1" s="5"/>
      <c r="B1" s="5"/>
      <c r="C1" s="6" t="s">
        <v>16</v>
      </c>
      <c r="D1" s="5"/>
      <c r="E1" s="5"/>
      <c r="F1" s="9"/>
      <c r="G1" s="6" t="s">
        <v>17</v>
      </c>
      <c r="H1" s="5"/>
      <c r="I1" s="5"/>
      <c r="J1" s="9"/>
      <c r="K1" s="6" t="s">
        <v>18</v>
      </c>
      <c r="L1" s="5"/>
    </row>
    <row r="2" spans="1:27" ht="15" x14ac:dyDescent="0.25">
      <c r="A2" s="5"/>
      <c r="B2" s="5"/>
      <c r="C2" s="7" t="s">
        <v>19</v>
      </c>
      <c r="D2" s="7" t="s">
        <v>20</v>
      </c>
      <c r="E2" s="7" t="s">
        <v>29</v>
      </c>
      <c r="F2" s="10"/>
      <c r="G2" s="7" t="s">
        <v>21</v>
      </c>
      <c r="H2" s="7" t="s">
        <v>20</v>
      </c>
      <c r="I2" s="7" t="s">
        <v>29</v>
      </c>
      <c r="J2" s="10"/>
      <c r="K2" s="7" t="s">
        <v>21</v>
      </c>
      <c r="L2" s="7" t="s">
        <v>20</v>
      </c>
      <c r="M2" s="7" t="s">
        <v>29</v>
      </c>
    </row>
    <row r="3" spans="1:27" ht="15" x14ac:dyDescent="0.25">
      <c r="A3" s="5" t="s">
        <v>22</v>
      </c>
      <c r="B3" s="5"/>
      <c r="C3" s="5"/>
      <c r="D3" s="5"/>
      <c r="E3" s="5"/>
      <c r="F3" s="9"/>
      <c r="G3" s="5"/>
      <c r="H3" s="5"/>
      <c r="I3" s="5"/>
      <c r="J3" s="9"/>
      <c r="K3" s="5"/>
      <c r="L3" s="5"/>
    </row>
    <row r="4" spans="1:27" ht="15" x14ac:dyDescent="0.25">
      <c r="A4" s="5"/>
      <c r="B4" s="5" t="s">
        <v>23</v>
      </c>
      <c r="C4" s="5"/>
      <c r="D4" s="5"/>
      <c r="E4" s="5"/>
      <c r="F4" s="9"/>
      <c r="G4" s="5"/>
      <c r="H4" s="5"/>
      <c r="I4" s="5"/>
      <c r="J4" s="9"/>
      <c r="K4" s="8"/>
      <c r="L4" s="8"/>
      <c r="M4" s="5"/>
    </row>
    <row r="5" spans="1:27" ht="15" x14ac:dyDescent="0.25">
      <c r="A5" s="5"/>
      <c r="B5" s="5"/>
      <c r="C5" s="5"/>
      <c r="D5" s="5"/>
      <c r="E5" s="5"/>
      <c r="F5" s="9"/>
      <c r="G5" s="5"/>
      <c r="H5" s="5"/>
      <c r="I5" s="5"/>
      <c r="J5" s="9"/>
      <c r="K5" s="5"/>
      <c r="L5" s="5"/>
    </row>
    <row r="6" spans="1:27" ht="15" x14ac:dyDescent="0.25">
      <c r="A6" s="5" t="s">
        <v>24</v>
      </c>
      <c r="B6" s="5"/>
      <c r="C6" s="5"/>
      <c r="D6" s="5"/>
      <c r="E6" s="5"/>
      <c r="F6" s="9"/>
      <c r="G6" s="5"/>
      <c r="H6" s="5"/>
      <c r="I6" s="5"/>
      <c r="J6" s="9"/>
      <c r="K6" s="5"/>
      <c r="L6" s="5"/>
    </row>
    <row r="7" spans="1:27" ht="15" x14ac:dyDescent="0.25">
      <c r="A7" s="5"/>
      <c r="B7" s="5" t="s">
        <v>25</v>
      </c>
      <c r="C7" s="5"/>
      <c r="D7" s="5"/>
      <c r="E7" s="5"/>
      <c r="F7" s="9"/>
      <c r="G7" s="5"/>
      <c r="H7" s="5"/>
      <c r="I7" s="5"/>
      <c r="J7" s="9"/>
      <c r="K7" s="5"/>
      <c r="L7" s="8"/>
      <c r="M7" s="5"/>
      <c r="Q7" t="s">
        <v>33</v>
      </c>
      <c r="S7">
        <v>10</v>
      </c>
    </row>
    <row r="8" spans="1:27" ht="15" x14ac:dyDescent="0.25">
      <c r="A8" s="5"/>
      <c r="B8" s="5" t="s">
        <v>23</v>
      </c>
      <c r="C8" s="5"/>
      <c r="D8" s="5"/>
      <c r="E8" s="5"/>
      <c r="F8" s="9"/>
      <c r="G8" s="5"/>
      <c r="H8" s="5"/>
      <c r="I8" s="5"/>
      <c r="J8" s="9"/>
      <c r="K8" s="8"/>
      <c r="L8" s="5"/>
      <c r="M8" s="5"/>
      <c r="Q8" t="s">
        <v>34</v>
      </c>
      <c r="S8">
        <v>130</v>
      </c>
    </row>
    <row r="11" spans="1:27" ht="15" x14ac:dyDescent="0.25">
      <c r="A11" s="5"/>
      <c r="B11" s="5"/>
      <c r="C11" s="6" t="s">
        <v>26</v>
      </c>
      <c r="D11" s="5"/>
      <c r="E11" s="5"/>
      <c r="F11" s="9"/>
      <c r="G11" s="6" t="s">
        <v>27</v>
      </c>
      <c r="H11" s="5"/>
      <c r="I11" s="5"/>
      <c r="J11" s="9"/>
      <c r="K11" s="6" t="s">
        <v>18</v>
      </c>
      <c r="L11" s="5"/>
      <c r="P11" s="5"/>
      <c r="Q11" s="5"/>
      <c r="R11" s="5"/>
      <c r="S11" s="6" t="s">
        <v>26</v>
      </c>
      <c r="T11" s="5"/>
      <c r="U11" s="5"/>
      <c r="V11" s="6" t="s">
        <v>27</v>
      </c>
      <c r="W11" s="5"/>
      <c r="X11" s="5"/>
      <c r="Y11" s="6" t="s">
        <v>18</v>
      </c>
      <c r="Z11" s="5"/>
    </row>
    <row r="12" spans="1:27" ht="15" x14ac:dyDescent="0.25">
      <c r="A12" s="5"/>
      <c r="B12" s="5"/>
      <c r="C12" s="7" t="s">
        <v>19</v>
      </c>
      <c r="D12" s="7" t="s">
        <v>20</v>
      </c>
      <c r="E12" s="7" t="s">
        <v>29</v>
      </c>
      <c r="F12" s="10"/>
      <c r="G12" s="7" t="s">
        <v>21</v>
      </c>
      <c r="H12" s="7" t="s">
        <v>20</v>
      </c>
      <c r="I12" s="7" t="s">
        <v>29</v>
      </c>
      <c r="J12" s="10"/>
      <c r="K12" s="7" t="s">
        <v>21</v>
      </c>
      <c r="L12" s="7" t="s">
        <v>20</v>
      </c>
      <c r="M12" s="7" t="s">
        <v>29</v>
      </c>
      <c r="P12" s="5"/>
      <c r="Q12" s="5"/>
      <c r="R12" s="5"/>
      <c r="S12" s="7" t="s">
        <v>19</v>
      </c>
      <c r="T12" s="7" t="s">
        <v>20</v>
      </c>
      <c r="U12" s="7"/>
      <c r="V12" s="7" t="s">
        <v>21</v>
      </c>
      <c r="W12" s="7" t="s">
        <v>20</v>
      </c>
      <c r="X12" s="7"/>
      <c r="Y12" s="7" t="s">
        <v>21</v>
      </c>
      <c r="Z12" s="7" t="s">
        <v>20</v>
      </c>
      <c r="AA12" s="7" t="s">
        <v>29</v>
      </c>
    </row>
    <row r="13" spans="1:27" ht="15" x14ac:dyDescent="0.25">
      <c r="A13" s="7" t="s">
        <v>30</v>
      </c>
      <c r="B13" s="7"/>
      <c r="C13" s="5"/>
      <c r="D13" s="5"/>
      <c r="E13" s="5"/>
      <c r="F13" s="9"/>
      <c r="G13" s="5"/>
      <c r="H13" s="5"/>
      <c r="I13" s="5"/>
      <c r="J13" s="9"/>
      <c r="K13" s="5"/>
      <c r="L13" s="5"/>
      <c r="P13" s="5" t="s">
        <v>30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 ht="15" x14ac:dyDescent="0.25">
      <c r="A14" s="5"/>
      <c r="B14" s="5" t="s">
        <v>23</v>
      </c>
      <c r="C14" s="5"/>
      <c r="D14" s="5"/>
      <c r="E14" s="5"/>
      <c r="F14" s="9"/>
      <c r="G14" s="5"/>
      <c r="H14" s="5"/>
      <c r="I14" s="5"/>
      <c r="J14" s="9"/>
      <c r="K14" s="8"/>
      <c r="L14" s="8"/>
      <c r="M14" s="8"/>
      <c r="P14" s="5"/>
      <c r="Q14" s="5" t="s">
        <v>23</v>
      </c>
      <c r="R14" s="5"/>
      <c r="S14" s="5">
        <v>120</v>
      </c>
      <c r="T14" s="5">
        <v>80</v>
      </c>
      <c r="U14" s="5"/>
      <c r="V14" s="5">
        <v>140</v>
      </c>
      <c r="W14" s="5">
        <v>100</v>
      </c>
      <c r="X14" s="5"/>
      <c r="Y14" s="8">
        <f>V14-S14</f>
        <v>20</v>
      </c>
      <c r="Z14" s="8">
        <f>W14-T14</f>
        <v>20</v>
      </c>
      <c r="AA14" s="8">
        <f>0.5*Y14+0.5*Z14</f>
        <v>20</v>
      </c>
    </row>
    <row r="15" spans="1:27" ht="15" x14ac:dyDescent="0.25">
      <c r="A15" s="5"/>
      <c r="B15" s="5" t="s">
        <v>28</v>
      </c>
      <c r="C15" s="5"/>
      <c r="D15" s="5"/>
      <c r="E15" s="5"/>
      <c r="F15" s="9"/>
      <c r="G15" s="5"/>
      <c r="H15" s="5"/>
      <c r="I15" s="5"/>
      <c r="J15" s="9"/>
      <c r="K15" s="8"/>
      <c r="L15" s="8"/>
      <c r="M15" s="8"/>
      <c r="P15" s="5"/>
      <c r="Q15" s="5" t="s">
        <v>28</v>
      </c>
      <c r="R15" s="5"/>
      <c r="S15" s="5"/>
      <c r="T15" s="5"/>
      <c r="U15" s="5"/>
      <c r="V15" s="5"/>
      <c r="W15" s="5"/>
      <c r="X15" s="5"/>
      <c r="Y15" s="8">
        <f>Y14-10</f>
        <v>10</v>
      </c>
      <c r="Z15" s="8">
        <f>Z14-10</f>
        <v>10</v>
      </c>
      <c r="AA15" s="8">
        <f>0.5*Y15+0.5*Z15</f>
        <v>10</v>
      </c>
    </row>
    <row r="16" spans="1:27" ht="15" x14ac:dyDescent="0.25">
      <c r="A16" s="5"/>
      <c r="B16" s="5"/>
      <c r="C16" s="5"/>
      <c r="D16" s="5"/>
      <c r="E16" s="5"/>
      <c r="F16" s="9"/>
      <c r="G16" s="5"/>
      <c r="H16" s="5"/>
      <c r="I16" s="5"/>
      <c r="J16" s="9"/>
      <c r="K16" s="8"/>
      <c r="L16" s="8"/>
      <c r="P16" s="5"/>
      <c r="Q16" s="5"/>
      <c r="R16" s="5"/>
      <c r="S16" s="5"/>
      <c r="T16" s="5"/>
      <c r="U16" s="5"/>
      <c r="V16" s="5"/>
      <c r="W16" s="5"/>
      <c r="X16" s="5"/>
      <c r="Y16" s="8"/>
      <c r="Z16" s="8"/>
    </row>
    <row r="17" spans="1:27" ht="15" x14ac:dyDescent="0.25">
      <c r="A17" s="5"/>
      <c r="B17" s="5"/>
      <c r="C17" s="5"/>
      <c r="D17" s="5"/>
      <c r="E17" s="5"/>
      <c r="F17" s="9"/>
      <c r="G17" s="5"/>
      <c r="H17" s="5"/>
      <c r="I17" s="5"/>
      <c r="J17" s="9"/>
      <c r="K17" s="5"/>
      <c r="L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7" ht="15" x14ac:dyDescent="0.25">
      <c r="A18" s="7" t="s">
        <v>31</v>
      </c>
      <c r="B18" s="7"/>
      <c r="C18" s="5"/>
      <c r="D18" s="5"/>
      <c r="E18" s="5"/>
      <c r="F18" s="9"/>
      <c r="G18" s="5"/>
      <c r="H18" s="5"/>
      <c r="I18" s="5"/>
      <c r="J18" s="9"/>
      <c r="K18" s="5"/>
      <c r="L18" s="5"/>
      <c r="P18" s="5" t="s">
        <v>31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7" ht="15" x14ac:dyDescent="0.25">
      <c r="A19" s="5"/>
      <c r="B19" s="5" t="s">
        <v>25</v>
      </c>
      <c r="C19" s="5"/>
      <c r="D19" s="5"/>
      <c r="E19" s="5"/>
      <c r="F19" s="9"/>
      <c r="G19" s="5"/>
      <c r="H19" s="5"/>
      <c r="I19" s="5"/>
      <c r="J19" s="9"/>
      <c r="K19" s="8"/>
      <c r="L19" s="8"/>
      <c r="M19" s="8"/>
      <c r="P19" s="5"/>
      <c r="Q19" s="5" t="s">
        <v>25</v>
      </c>
      <c r="R19" s="5"/>
      <c r="S19" s="5">
        <f>MIN(S$14,$S$8)</f>
        <v>120</v>
      </c>
      <c r="T19" s="5">
        <f>MIN(T$14,$S$8)</f>
        <v>80</v>
      </c>
      <c r="U19" s="5"/>
      <c r="V19" s="5">
        <f>MIN(V$14,$S$8)</f>
        <v>130</v>
      </c>
      <c r="W19" s="5">
        <v>100</v>
      </c>
      <c r="X19" s="5"/>
      <c r="Y19" s="8">
        <f>V19-S19</f>
        <v>10</v>
      </c>
      <c r="Z19" s="8">
        <f>W19-T19</f>
        <v>20</v>
      </c>
      <c r="AA19" s="8">
        <f>0.5*Y19+0.5*Z19</f>
        <v>15</v>
      </c>
    </row>
    <row r="20" spans="1:27" ht="15" x14ac:dyDescent="0.25">
      <c r="A20" s="5"/>
      <c r="B20" s="5" t="s">
        <v>23</v>
      </c>
      <c r="C20" s="5"/>
      <c r="D20" s="5"/>
      <c r="E20" s="5"/>
      <c r="F20" s="9"/>
      <c r="G20" s="5"/>
      <c r="H20" s="5"/>
      <c r="I20" s="5"/>
      <c r="J20" s="9"/>
      <c r="K20" s="8"/>
      <c r="L20" s="5"/>
      <c r="M20" s="8"/>
      <c r="P20" s="5"/>
      <c r="Q20" s="5" t="s">
        <v>23</v>
      </c>
      <c r="R20" s="5"/>
      <c r="S20" s="5">
        <f>MAX(0,S$14-$S$8)</f>
        <v>0</v>
      </c>
      <c r="T20" s="5">
        <f>MAX(0,T$14-$S$8)</f>
        <v>0</v>
      </c>
      <c r="U20" s="5"/>
      <c r="V20" s="5">
        <f>MAX(0,V$14-$S$8)</f>
        <v>10</v>
      </c>
      <c r="W20" s="5">
        <f>MAX(0,W$14-$S$8)</f>
        <v>0</v>
      </c>
      <c r="X20" s="5"/>
      <c r="Y20" s="8">
        <f>V20-S20</f>
        <v>10</v>
      </c>
      <c r="Z20" s="8">
        <f>W20-T20</f>
        <v>0</v>
      </c>
      <c r="AA20" s="8">
        <f>0.5*Y20+0.5*Z20</f>
        <v>5</v>
      </c>
    </row>
    <row r="21" spans="1:27" ht="15" x14ac:dyDescent="0.25">
      <c r="A21" s="5"/>
      <c r="B21" s="5" t="s">
        <v>28</v>
      </c>
      <c r="C21" s="5"/>
      <c r="D21" s="5"/>
      <c r="E21" s="5"/>
      <c r="F21" s="9"/>
      <c r="G21" s="5"/>
      <c r="H21" s="5"/>
      <c r="I21" s="5"/>
      <c r="J21" s="9"/>
      <c r="K21" s="8"/>
      <c r="L21" s="5"/>
      <c r="P21" s="5">
        <v>10</v>
      </c>
      <c r="Q21" s="5" t="s">
        <v>28</v>
      </c>
      <c r="R21" s="5"/>
      <c r="S21" s="5"/>
      <c r="T21" s="5"/>
      <c r="U21" s="5"/>
      <c r="V21" s="5"/>
      <c r="W21" s="5"/>
      <c r="X21" s="5"/>
      <c r="Y21" s="8">
        <f>Y20-10</f>
        <v>0</v>
      </c>
      <c r="Z21" s="8">
        <f>Z20-10</f>
        <v>-10</v>
      </c>
      <c r="AA21" s="8">
        <f>0.5*Y21+0.5*Z21</f>
        <v>-5</v>
      </c>
    </row>
    <row r="22" spans="1:27" ht="15" x14ac:dyDescent="0.25">
      <c r="A22" s="5"/>
      <c r="B22" s="5"/>
      <c r="C22" s="5"/>
      <c r="D22" s="5"/>
      <c r="E22" s="5"/>
      <c r="F22" s="9"/>
      <c r="G22" s="5"/>
      <c r="H22" s="5"/>
      <c r="I22" s="5"/>
      <c r="J22" s="9"/>
      <c r="K22" s="8"/>
      <c r="L22" s="5"/>
      <c r="P22" s="5"/>
      <c r="Q22" s="5"/>
      <c r="R22" s="5"/>
      <c r="S22" s="5"/>
      <c r="T22" s="5"/>
      <c r="U22" s="5"/>
      <c r="V22" s="5"/>
      <c r="W22" s="5"/>
      <c r="X22" s="5"/>
      <c r="Y22" s="8"/>
      <c r="Z22" s="5"/>
    </row>
    <row r="23" spans="1:27" ht="15" x14ac:dyDescent="0.25">
      <c r="A23" s="7" t="s">
        <v>35</v>
      </c>
      <c r="B23" s="7"/>
      <c r="C23" s="5"/>
      <c r="D23" s="5"/>
      <c r="E23" s="5"/>
      <c r="F23" s="9"/>
      <c r="G23" s="5"/>
      <c r="H23" s="5"/>
      <c r="I23" s="5"/>
      <c r="J23" s="9"/>
      <c r="K23" s="5"/>
      <c r="L23" s="5"/>
      <c r="P23" s="5" t="s">
        <v>35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7" ht="15" x14ac:dyDescent="0.25">
      <c r="A24" s="5"/>
      <c r="B24" s="5" t="s">
        <v>25</v>
      </c>
      <c r="C24" s="5"/>
      <c r="D24" s="5"/>
      <c r="E24" s="5"/>
      <c r="F24" s="9"/>
      <c r="G24" s="5"/>
      <c r="H24" s="5"/>
      <c r="I24" s="5"/>
      <c r="J24" s="9"/>
      <c r="K24" s="8"/>
      <c r="L24" s="8"/>
      <c r="M24" s="8"/>
      <c r="P24" s="5"/>
      <c r="Q24" s="5" t="s">
        <v>25</v>
      </c>
      <c r="R24" s="5"/>
      <c r="S24" s="5">
        <f>MIN(S$14,$S$8)</f>
        <v>120</v>
      </c>
      <c r="T24" s="5">
        <f>MIN(T$14,$S$8)</f>
        <v>80</v>
      </c>
      <c r="U24" s="5"/>
      <c r="V24" s="5">
        <f>MIN(V$14,$S$8)</f>
        <v>130</v>
      </c>
      <c r="W24" s="5">
        <f>MIN(W$14,$S$8)</f>
        <v>100</v>
      </c>
      <c r="X24" s="5"/>
      <c r="Y24" s="8">
        <f>V24-S24</f>
        <v>10</v>
      </c>
      <c r="Z24" s="8">
        <f>W24-T24</f>
        <v>20</v>
      </c>
      <c r="AA24" s="8">
        <f>0.5*Y24+0.5*Z24</f>
        <v>15</v>
      </c>
    </row>
    <row r="25" spans="1:27" ht="15" x14ac:dyDescent="0.25">
      <c r="A25" s="5"/>
      <c r="B25" s="5" t="s">
        <v>32</v>
      </c>
      <c r="C25" s="5"/>
      <c r="D25" s="5"/>
      <c r="E25" s="5"/>
      <c r="F25" s="9"/>
      <c r="G25" s="5"/>
      <c r="H25" s="5"/>
      <c r="I25" s="5"/>
      <c r="J25" s="9"/>
      <c r="K25" s="8"/>
      <c r="L25" s="8"/>
      <c r="M25" s="8"/>
      <c r="P25" s="5">
        <v>9</v>
      </c>
      <c r="Q25" s="5" t="s">
        <v>32</v>
      </c>
      <c r="R25" s="5"/>
      <c r="S25" s="5"/>
      <c r="T25" s="5"/>
      <c r="U25" s="5"/>
      <c r="V25" s="5"/>
      <c r="W25" s="5"/>
      <c r="X25" s="5"/>
      <c r="Y25" s="8">
        <f>Y24-$P25</f>
        <v>1</v>
      </c>
      <c r="Z25" s="8">
        <f>Z24-$P25</f>
        <v>11</v>
      </c>
      <c r="AA25" s="8">
        <f>0.5*Y25+0.5*Z25</f>
        <v>6</v>
      </c>
    </row>
    <row r="26" spans="1:27" ht="15" x14ac:dyDescent="0.25">
      <c r="A26" s="5"/>
      <c r="B26" s="5" t="s">
        <v>23</v>
      </c>
      <c r="C26" s="5"/>
      <c r="D26" s="5"/>
      <c r="E26" s="5"/>
      <c r="F26" s="9"/>
      <c r="G26" s="5"/>
      <c r="H26" s="5"/>
      <c r="I26" s="5"/>
      <c r="J26" s="9"/>
      <c r="K26" s="8"/>
      <c r="L26" s="5"/>
      <c r="M26" s="8"/>
      <c r="P26" s="5"/>
      <c r="Q26" s="5" t="s">
        <v>23</v>
      </c>
      <c r="R26" s="5"/>
      <c r="S26" s="5">
        <f>MAX(0,S$14-$S$8)</f>
        <v>0</v>
      </c>
      <c r="T26" s="5">
        <f>MAX(0,T$14-$S$8)</f>
        <v>0</v>
      </c>
      <c r="U26" s="5"/>
      <c r="V26" s="5">
        <f>MAX(0,V$14-$S$8)</f>
        <v>10</v>
      </c>
      <c r="W26" s="5">
        <f>MAX(0,W$14-$S$8)</f>
        <v>0</v>
      </c>
      <c r="X26" s="5"/>
      <c r="Y26" s="8">
        <f>V26-S26</f>
        <v>10</v>
      </c>
      <c r="Z26" s="8">
        <f>W26-T26</f>
        <v>0</v>
      </c>
      <c r="AA26" s="8">
        <f>0.5*Y26+0.5*Z26</f>
        <v>5</v>
      </c>
    </row>
    <row r="27" spans="1:27" ht="15" x14ac:dyDescent="0.25">
      <c r="B27" s="5" t="s">
        <v>28</v>
      </c>
      <c r="K27" s="8"/>
      <c r="M27" s="8"/>
      <c r="P27">
        <f>P21-P25</f>
        <v>1</v>
      </c>
      <c r="Q27" s="5" t="s">
        <v>28</v>
      </c>
      <c r="Y27" s="8">
        <f>Y26-$P27</f>
        <v>9</v>
      </c>
      <c r="Z27" s="8">
        <f>Z26-$P27</f>
        <v>-1</v>
      </c>
      <c r="AA27" s="8">
        <f>0.5*Y27+0.5*Z27</f>
        <v>4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Tradeoff</vt:lpstr>
      <vt:lpstr>SH-BH Conflict</vt:lpstr>
      <vt:lpstr>Blank for PLNEx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Rich, Steven</cp:lastModifiedBy>
  <dcterms:created xsi:type="dcterms:W3CDTF">2008-01-09T13:57:29Z</dcterms:created>
  <dcterms:modified xsi:type="dcterms:W3CDTF">2024-06-27T20:49:10Z</dcterms:modified>
</cp:coreProperties>
</file>