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aylor0-my.sharepoint.com/personal/steve_rich_baylor_edu/Documents/Documents/Teaching/2024 Fall/Notes and PLNs/"/>
    </mc:Choice>
  </mc:AlternateContent>
  <xr:revisionPtr revIDLastSave="0" documentId="8_{8780DBA7-6B5D-440E-8243-1433B7533FC2}" xr6:coauthVersionLast="47" xr6:coauthVersionMax="47" xr10:uidLastSave="{00000000-0000-0000-0000-000000000000}"/>
  <bookViews>
    <workbookView xWindow="-120" yWindow="-120" windowWidth="29040" windowHeight="15840"/>
  </bookViews>
  <sheets>
    <sheet name="Forecasts" sheetId="1" r:id="rId1"/>
    <sheet name="Data for Forecasts" sheetId="4" r:id="rId2"/>
    <sheet name="Constant Sales" sheetId="2" r:id="rId3"/>
    <sheet name="Nonconstant Sales" sheetId="3" r:id="rId4"/>
    <sheet name="MACR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4" l="1"/>
  <c r="G8" i="1"/>
  <c r="G14" i="1"/>
  <c r="F9" i="4"/>
  <c r="F8" i="1"/>
  <c r="F14" i="1"/>
  <c r="E9" i="4"/>
  <c r="D9" i="4"/>
  <c r="C9" i="4"/>
  <c r="B7" i="4"/>
  <c r="D6" i="4"/>
  <c r="E6" i="4"/>
  <c r="F6" i="4"/>
  <c r="D4" i="4"/>
  <c r="E4" i="4"/>
  <c r="F4" i="4"/>
  <c r="F3" i="4"/>
  <c r="E3" i="4"/>
  <c r="D3" i="4"/>
  <c r="B7" i="1"/>
  <c r="F30" i="1"/>
  <c r="C29" i="1"/>
  <c r="D26" i="1"/>
  <c r="D30" i="1"/>
  <c r="D6" i="1"/>
  <c r="E8" i="1"/>
  <c r="E14" i="1"/>
  <c r="D8" i="1"/>
  <c r="D14" i="1"/>
  <c r="B52" i="1"/>
  <c r="C25" i="1"/>
  <c r="C26" i="1"/>
  <c r="C30" i="1"/>
  <c r="C6" i="1"/>
  <c r="C7" i="1"/>
  <c r="B3" i="1"/>
  <c r="B35" i="1"/>
  <c r="B4" i="1"/>
  <c r="B36" i="1"/>
  <c r="C15" i="1"/>
  <c r="D7" i="1"/>
  <c r="D15" i="1"/>
  <c r="B5" i="1"/>
  <c r="B6" i="1"/>
  <c r="B8" i="1"/>
  <c r="B14" i="1"/>
  <c r="B15" i="1"/>
  <c r="E7" i="1"/>
  <c r="E15" i="1"/>
  <c r="F7" i="1"/>
  <c r="F15" i="1"/>
  <c r="G25" i="1"/>
  <c r="G26" i="1"/>
  <c r="G29" i="1"/>
  <c r="G30" i="1"/>
  <c r="G6" i="1"/>
  <c r="G7" i="1"/>
  <c r="G15" i="1"/>
  <c r="C8" i="1"/>
  <c r="C14" i="1"/>
  <c r="D6" i="2"/>
  <c r="E6" i="2"/>
  <c r="F6" i="2"/>
  <c r="D4" i="2"/>
  <c r="E4" i="2"/>
  <c r="F4" i="2"/>
  <c r="D3" i="2"/>
  <c r="E3" i="2"/>
  <c r="F3" i="2"/>
  <c r="B7" i="5"/>
  <c r="F6" i="5"/>
  <c r="E6" i="5"/>
  <c r="D6" i="5"/>
  <c r="C6" i="5"/>
  <c r="D14" i="3"/>
  <c r="E14" i="3"/>
  <c r="F14" i="3"/>
  <c r="D10" i="3"/>
  <c r="E10" i="3"/>
  <c r="F10" i="3"/>
  <c r="D17" i="3"/>
  <c r="E17" i="3"/>
  <c r="F17" i="3"/>
  <c r="D16" i="3"/>
  <c r="E16" i="3"/>
  <c r="F16" i="3"/>
  <c r="D4" i="3"/>
  <c r="E4" i="3"/>
  <c r="F4" i="3"/>
  <c r="G9" i="3"/>
  <c r="F9" i="3"/>
  <c r="E9" i="3"/>
  <c r="D9" i="3"/>
  <c r="C9" i="3"/>
  <c r="B7" i="3"/>
  <c r="C6" i="3"/>
  <c r="D6" i="3"/>
  <c r="E6" i="3"/>
  <c r="F6" i="3"/>
  <c r="G9" i="2"/>
  <c r="F9" i="2"/>
  <c r="E9" i="2"/>
  <c r="D9" i="2"/>
  <c r="C9" i="2"/>
  <c r="B7" i="2"/>
  <c r="C3" i="1"/>
  <c r="C5" i="1"/>
  <c r="C9" i="1"/>
  <c r="C10" i="1"/>
  <c r="C11" i="1"/>
  <c r="G4" i="1"/>
  <c r="G36" i="1"/>
  <c r="C4" i="1"/>
  <c r="C36" i="1"/>
  <c r="G3" i="1"/>
  <c r="G35" i="1"/>
  <c r="E30" i="1"/>
  <c r="B9" i="1"/>
  <c r="B10" i="1"/>
  <c r="E25" i="1"/>
  <c r="B37" i="1"/>
  <c r="D25" i="1"/>
  <c r="D3" i="1"/>
  <c r="F25" i="1"/>
  <c r="C35" i="1"/>
  <c r="G37" i="1"/>
  <c r="G5" i="1"/>
  <c r="G9" i="1"/>
  <c r="G10" i="1"/>
  <c r="G11" i="1"/>
  <c r="B11" i="1"/>
  <c r="B17" i="1"/>
  <c r="B39" i="1"/>
  <c r="D29" i="1"/>
  <c r="D4" i="1"/>
  <c r="D36" i="1"/>
  <c r="E6" i="1"/>
  <c r="F6" i="1"/>
  <c r="E26" i="1"/>
  <c r="E3" i="1"/>
  <c r="F26" i="1"/>
  <c r="F3" i="1"/>
  <c r="C37" i="1"/>
  <c r="C16" i="1"/>
  <c r="C17" i="1"/>
  <c r="D35" i="1"/>
  <c r="D5" i="1"/>
  <c r="D9" i="1"/>
  <c r="D37" i="1"/>
  <c r="D16" i="1"/>
  <c r="B40" i="1"/>
  <c r="C39" i="1"/>
  <c r="C40" i="1"/>
  <c r="F35" i="1"/>
  <c r="E35" i="1"/>
  <c r="E29" i="1"/>
  <c r="E4" i="1"/>
  <c r="E36" i="1"/>
  <c r="F29" i="1"/>
  <c r="F4" i="1"/>
  <c r="F36" i="1"/>
  <c r="D10" i="1"/>
  <c r="D11" i="1"/>
  <c r="D17" i="1"/>
  <c r="E37" i="1"/>
  <c r="E16" i="1"/>
  <c r="E5" i="1"/>
  <c r="E9" i="1"/>
  <c r="E10" i="1"/>
  <c r="E11" i="1"/>
  <c r="F5" i="1"/>
  <c r="F9" i="1"/>
  <c r="F10" i="1"/>
  <c r="F11" i="1"/>
  <c r="F37" i="1"/>
  <c r="D40" i="1"/>
  <c r="D39" i="1"/>
  <c r="G16" i="1"/>
  <c r="G17" i="1"/>
  <c r="F16" i="1"/>
  <c r="F17" i="1"/>
  <c r="E17" i="1"/>
  <c r="F40" i="1"/>
  <c r="F39" i="1"/>
  <c r="E40" i="1"/>
  <c r="E39" i="1"/>
  <c r="G40" i="1"/>
  <c r="G39" i="1"/>
  <c r="B19" i="1"/>
</calcChain>
</file>

<file path=xl/sharedStrings.xml><?xml version="1.0" encoding="utf-8"?>
<sst xmlns="http://schemas.openxmlformats.org/spreadsheetml/2006/main" count="122" uniqueCount="50">
  <si>
    <t>Year</t>
  </si>
  <si>
    <t>Unit Sales</t>
  </si>
  <si>
    <t>Wholesale Price</t>
  </si>
  <si>
    <t>Design Costs</t>
  </si>
  <si>
    <t>Production Cost</t>
  </si>
  <si>
    <t>Cost of Software Engineers</t>
  </si>
  <si>
    <t>Cost of Lab Equipment</t>
  </si>
  <si>
    <t>Cost of Marketing and Support</t>
  </si>
  <si>
    <t>Tax Rate</t>
  </si>
  <si>
    <t>Cost of Goods Sold</t>
  </si>
  <si>
    <t>Gross Profit</t>
  </si>
  <si>
    <t>Selling, General, and Admin.</t>
  </si>
  <si>
    <t>Research and Development</t>
  </si>
  <si>
    <t>Depreciation</t>
  </si>
  <si>
    <t>EBIT</t>
  </si>
  <si>
    <t>Income Tax</t>
  </si>
  <si>
    <t>Unlevered Net Income</t>
  </si>
  <si>
    <t>Sales</t>
  </si>
  <si>
    <t>Lost Rental</t>
  </si>
  <si>
    <t>Direct Effects</t>
  </si>
  <si>
    <t>Indirect Effects</t>
  </si>
  <si>
    <t>Incremental Earnings Forecast</t>
  </si>
  <si>
    <t>Free Cash Flow</t>
  </si>
  <si>
    <t>Plus: Depreciation</t>
  </si>
  <si>
    <t>Less:  Capital Expenditures</t>
  </si>
  <si>
    <t>Less:  Increase in NWC</t>
  </si>
  <si>
    <t>Net Working Capital Requirements</t>
  </si>
  <si>
    <t>Inventory</t>
  </si>
  <si>
    <t>Cash Requirements</t>
  </si>
  <si>
    <t>Receiveables</t>
  </si>
  <si>
    <t>Payables</t>
  </si>
  <si>
    <t>Net Working Capital</t>
  </si>
  <si>
    <t>Working Capital Requirements</t>
  </si>
  <si>
    <t>Receiveables (% of sales)</t>
  </si>
  <si>
    <t>Payables (% of sales)</t>
  </si>
  <si>
    <t>NPV</t>
  </si>
  <si>
    <t>Cost of Capital</t>
  </si>
  <si>
    <t>Calculations Area</t>
  </si>
  <si>
    <t>PV of Free Cash Flow (Funct)</t>
  </si>
  <si>
    <t>PV of Free Cash Flow (Eq)</t>
  </si>
  <si>
    <t>Canibalization:  Sales Price</t>
  </si>
  <si>
    <t>Canibalization:  Production Cost</t>
  </si>
  <si>
    <t>Depreciation %</t>
  </si>
  <si>
    <t>Sales of new router</t>
  </si>
  <si>
    <t>Canibalized Sales</t>
  </si>
  <si>
    <t>COGS for Canibilized Sales</t>
  </si>
  <si>
    <t>COGS for New Router</t>
  </si>
  <si>
    <t>Canibalization: % of Units</t>
  </si>
  <si>
    <t>Copy Columns A - G (to Cell A1) from following tabs to look at effect of Nonconstant Sales or MACRS depreciation</t>
  </si>
  <si>
    <t>Saved with Constant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</si>
</sst>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6" x14ac:knownFonts="1">
    <font>
      <sz val="10"/>
      <name val="Arial"/>
    </font>
    <font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0" fillId="0" borderId="0" xfId="0" applyNumberFormat="1"/>
    <xf numFmtId="164" fontId="0" fillId="0" borderId="0" xfId="0" applyNumberFormat="1"/>
    <xf numFmtId="6" fontId="0" fillId="0" borderId="0" xfId="0" applyNumberFormat="1"/>
    <xf numFmtId="6" fontId="1" fillId="0" borderId="0" xfId="0" applyNumberFormat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0" fillId="0" borderId="0" xfId="0" applyNumberFormat="1"/>
    <xf numFmtId="0" fontId="2" fillId="0" borderId="0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workbookViewId="0"/>
  </sheetViews>
  <sheetFormatPr defaultRowHeight="12.75" x14ac:dyDescent="0.2"/>
  <cols>
    <col min="1" max="1" width="26.85546875" bestFit="1" customWidth="1"/>
    <col min="2" max="2" width="15" bestFit="1" customWidth="1"/>
    <col min="3" max="6" width="11.7109375" bestFit="1" customWidth="1"/>
    <col min="7" max="7" width="11.28515625" bestFit="1" customWidth="1"/>
    <col min="9" max="9" width="10.7109375" bestFit="1" customWidth="1"/>
  </cols>
  <sheetData>
    <row r="1" spans="1:7" x14ac:dyDescent="0.2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</row>
    <row r="2" spans="1:7" x14ac:dyDescent="0.2">
      <c r="A2" s="7" t="s">
        <v>21</v>
      </c>
      <c r="B2" s="1"/>
      <c r="C2" s="1"/>
      <c r="D2" s="1"/>
      <c r="E2" s="1"/>
      <c r="F2" s="1"/>
      <c r="G2" s="1"/>
    </row>
    <row r="3" spans="1:7" x14ac:dyDescent="0.2">
      <c r="A3" t="s">
        <v>17</v>
      </c>
      <c r="B3" s="4">
        <f t="shared" ref="B3:G3" si="0">B25-B26</f>
        <v>0</v>
      </c>
      <c r="C3" s="4">
        <f t="shared" si="0"/>
        <v>23500000</v>
      </c>
      <c r="D3" s="4">
        <f t="shared" si="0"/>
        <v>23500000</v>
      </c>
      <c r="E3" s="4">
        <f t="shared" si="0"/>
        <v>23500000</v>
      </c>
      <c r="F3" s="4">
        <f t="shared" si="0"/>
        <v>23500000</v>
      </c>
      <c r="G3" s="4">
        <f t="shared" si="0"/>
        <v>0</v>
      </c>
    </row>
    <row r="4" spans="1:7" x14ac:dyDescent="0.2">
      <c r="A4" s="1" t="s">
        <v>9</v>
      </c>
      <c r="B4" s="5">
        <f t="shared" ref="B4:G4" si="1">B29-B30</f>
        <v>0</v>
      </c>
      <c r="C4" s="5">
        <f t="shared" si="1"/>
        <v>9500000</v>
      </c>
      <c r="D4" s="5">
        <f t="shared" si="1"/>
        <v>9500000</v>
      </c>
      <c r="E4" s="5">
        <f t="shared" si="1"/>
        <v>9500000</v>
      </c>
      <c r="F4" s="5">
        <f t="shared" si="1"/>
        <v>9500000</v>
      </c>
      <c r="G4" s="5">
        <f t="shared" si="1"/>
        <v>0</v>
      </c>
    </row>
    <row r="5" spans="1:7" x14ac:dyDescent="0.2">
      <c r="A5" s="7" t="s">
        <v>10</v>
      </c>
      <c r="B5" s="4">
        <f t="shared" ref="B5:G5" si="2">B3-B4</f>
        <v>0</v>
      </c>
      <c r="C5" s="4">
        <f t="shared" si="2"/>
        <v>14000000</v>
      </c>
      <c r="D5" s="4">
        <f t="shared" si="2"/>
        <v>14000000</v>
      </c>
      <c r="E5" s="4">
        <f t="shared" si="2"/>
        <v>14000000</v>
      </c>
      <c r="F5" s="4">
        <f t="shared" si="2"/>
        <v>14000000</v>
      </c>
      <c r="G5" s="4">
        <f t="shared" si="2"/>
        <v>0</v>
      </c>
    </row>
    <row r="6" spans="1:7" x14ac:dyDescent="0.2">
      <c r="A6" t="s">
        <v>11</v>
      </c>
      <c r="B6" s="4">
        <f>'Data for Forecasts'!B10+'Data for Forecasts'!B14</f>
        <v>0</v>
      </c>
      <c r="C6" s="4">
        <f>'Data for Forecasts'!C10+'Data for Forecasts'!C14</f>
        <v>3000000</v>
      </c>
      <c r="D6" s="4">
        <f>'Data for Forecasts'!D10+'Data for Forecasts'!D14</f>
        <v>3000000</v>
      </c>
      <c r="E6" s="4">
        <f>'Data for Forecasts'!E10+'Data for Forecasts'!E14</f>
        <v>3000000</v>
      </c>
      <c r="F6" s="4">
        <f>'Data for Forecasts'!F10+'Data for Forecasts'!F14</f>
        <v>3000000</v>
      </c>
      <c r="G6" s="4">
        <f>'Data for Forecasts'!G10+'Data for Forecasts'!G14</f>
        <v>0</v>
      </c>
    </row>
    <row r="7" spans="1:7" x14ac:dyDescent="0.2">
      <c r="A7" t="s">
        <v>12</v>
      </c>
      <c r="B7" s="4">
        <f>'Data for Forecasts'!B5+'Data for Forecasts'!B7</f>
        <v>15000000</v>
      </c>
      <c r="C7" s="4">
        <f>'Data for Forecasts'!C5+'Data for Forecasts'!C7</f>
        <v>0</v>
      </c>
      <c r="D7" s="4">
        <f>'Data for Forecasts'!D5+'Data for Forecasts'!D7</f>
        <v>0</v>
      </c>
      <c r="E7" s="4">
        <f>'Data for Forecasts'!E5+'Data for Forecasts'!E7</f>
        <v>0</v>
      </c>
      <c r="F7" s="4">
        <f>'Data for Forecasts'!F5+'Data for Forecasts'!F7</f>
        <v>0</v>
      </c>
      <c r="G7" s="4">
        <f>'Data for Forecasts'!G5+'Data for Forecasts'!G7</f>
        <v>0</v>
      </c>
    </row>
    <row r="8" spans="1:7" x14ac:dyDescent="0.2">
      <c r="A8" s="1" t="s">
        <v>13</v>
      </c>
      <c r="B8" s="5">
        <f>'Data for Forecasts'!$B8*'Data for Forecasts'!B9</f>
        <v>0</v>
      </c>
      <c r="C8" s="5">
        <f>'Data for Forecasts'!$B8*'Data for Forecasts'!C9</f>
        <v>1500000</v>
      </c>
      <c r="D8" s="5">
        <f>'Data for Forecasts'!$B8*'Data for Forecasts'!D9</f>
        <v>1500000</v>
      </c>
      <c r="E8" s="5">
        <f>'Data for Forecasts'!$B8*'Data for Forecasts'!E9</f>
        <v>1500000</v>
      </c>
      <c r="F8" s="5">
        <f>'Data for Forecasts'!$B8*'Data for Forecasts'!F9</f>
        <v>1500000</v>
      </c>
      <c r="G8" s="5">
        <f>'Data for Forecasts'!$B8*'Data for Forecasts'!G9</f>
        <v>1500000</v>
      </c>
    </row>
    <row r="9" spans="1:7" x14ac:dyDescent="0.2">
      <c r="A9" s="7" t="s">
        <v>14</v>
      </c>
      <c r="B9" s="4">
        <f t="shared" ref="B9:G9" si="3">B5-B6-B7-B8</f>
        <v>-15000000</v>
      </c>
      <c r="C9" s="4">
        <f t="shared" si="3"/>
        <v>9500000</v>
      </c>
      <c r="D9" s="4">
        <f t="shared" si="3"/>
        <v>9500000</v>
      </c>
      <c r="E9" s="4">
        <f t="shared" si="3"/>
        <v>9500000</v>
      </c>
      <c r="F9" s="4">
        <f t="shared" si="3"/>
        <v>9500000</v>
      </c>
      <c r="G9" s="4">
        <f t="shared" si="3"/>
        <v>-1500000</v>
      </c>
    </row>
    <row r="10" spans="1:7" x14ac:dyDescent="0.2">
      <c r="A10" s="1" t="s">
        <v>15</v>
      </c>
      <c r="B10" s="5">
        <f>B9*'Data for Forecasts'!B11</f>
        <v>-3000000</v>
      </c>
      <c r="C10" s="5">
        <f>C9*'Data for Forecasts'!C11</f>
        <v>1900000</v>
      </c>
      <c r="D10" s="5">
        <f>D9*'Data for Forecasts'!D11</f>
        <v>1900000</v>
      </c>
      <c r="E10" s="5">
        <f>E9*'Data for Forecasts'!E11</f>
        <v>1900000</v>
      </c>
      <c r="F10" s="5">
        <f>F9*'Data for Forecasts'!F11</f>
        <v>1900000</v>
      </c>
      <c r="G10" s="5">
        <f>G9*'Data for Forecasts'!G11</f>
        <v>-300000</v>
      </c>
    </row>
    <row r="11" spans="1:7" x14ac:dyDescent="0.2">
      <c r="A11" s="7" t="s">
        <v>16</v>
      </c>
      <c r="B11" s="4">
        <f t="shared" ref="B11:G11" si="4">B9-B10</f>
        <v>-12000000</v>
      </c>
      <c r="C11" s="4">
        <f t="shared" si="4"/>
        <v>7600000</v>
      </c>
      <c r="D11" s="4">
        <f t="shared" si="4"/>
        <v>7600000</v>
      </c>
      <c r="E11" s="4">
        <f t="shared" si="4"/>
        <v>7600000</v>
      </c>
      <c r="F11" s="4">
        <f t="shared" si="4"/>
        <v>7600000</v>
      </c>
      <c r="G11" s="4">
        <f t="shared" si="4"/>
        <v>-1200000</v>
      </c>
    </row>
    <row r="13" spans="1:7" x14ac:dyDescent="0.2">
      <c r="A13" s="7" t="s">
        <v>22</v>
      </c>
    </row>
    <row r="14" spans="1:7" x14ac:dyDescent="0.2">
      <c r="A14" s="6" t="s">
        <v>23</v>
      </c>
      <c r="B14" s="4">
        <f t="shared" ref="B14:G14" si="5">B8</f>
        <v>0</v>
      </c>
      <c r="C14" s="4">
        <f t="shared" si="5"/>
        <v>1500000</v>
      </c>
      <c r="D14" s="4">
        <f t="shared" si="5"/>
        <v>1500000</v>
      </c>
      <c r="E14" s="4">
        <f t="shared" si="5"/>
        <v>1500000</v>
      </c>
      <c r="F14" s="4">
        <f t="shared" si="5"/>
        <v>1500000</v>
      </c>
      <c r="G14" s="4">
        <f t="shared" si="5"/>
        <v>1500000</v>
      </c>
    </row>
    <row r="15" spans="1:7" x14ac:dyDescent="0.2">
      <c r="A15" t="s">
        <v>24</v>
      </c>
      <c r="B15" s="4">
        <f>-'Data for Forecasts'!B8</f>
        <v>-7500000</v>
      </c>
      <c r="C15" s="4">
        <f>-'Data for Forecasts'!C8</f>
        <v>0</v>
      </c>
      <c r="D15" s="4">
        <f>-'Data for Forecasts'!D8</f>
        <v>0</v>
      </c>
      <c r="E15" s="4">
        <f>-'Data for Forecasts'!E8</f>
        <v>0</v>
      </c>
      <c r="F15" s="4">
        <f>-'Data for Forecasts'!F8</f>
        <v>0</v>
      </c>
      <c r="G15" s="4">
        <f>-'Data for Forecasts'!G8</f>
        <v>0</v>
      </c>
    </row>
    <row r="16" spans="1:7" x14ac:dyDescent="0.2">
      <c r="A16" t="s">
        <v>25</v>
      </c>
      <c r="B16" s="1"/>
      <c r="C16" s="5">
        <f>-(C37-B37)</f>
        <v>-2100000</v>
      </c>
      <c r="D16" s="5">
        <f>-(D37-C37)</f>
        <v>0</v>
      </c>
      <c r="E16" s="5">
        <f>-(E37-D37)</f>
        <v>0</v>
      </c>
      <c r="F16" s="5">
        <f>-(F37-E37)</f>
        <v>0</v>
      </c>
      <c r="G16" s="5">
        <f>-(G37-F37)</f>
        <v>2100000</v>
      </c>
    </row>
    <row r="17" spans="1:7" x14ac:dyDescent="0.2">
      <c r="A17" s="7" t="s">
        <v>22</v>
      </c>
      <c r="B17" s="4">
        <f t="shared" ref="B17:G17" si="6">SUM(B11:B16)</f>
        <v>-19500000</v>
      </c>
      <c r="C17" s="4">
        <f t="shared" si="6"/>
        <v>7000000</v>
      </c>
      <c r="D17" s="4">
        <f t="shared" si="6"/>
        <v>9100000</v>
      </c>
      <c r="E17" s="4">
        <f t="shared" si="6"/>
        <v>9100000</v>
      </c>
      <c r="F17" s="4">
        <f t="shared" si="6"/>
        <v>9100000</v>
      </c>
      <c r="G17" s="4">
        <f t="shared" si="6"/>
        <v>2400000</v>
      </c>
    </row>
    <row r="19" spans="1:7" x14ac:dyDescent="0.2">
      <c r="A19" s="7" t="s">
        <v>35</v>
      </c>
      <c r="B19" s="4">
        <f>SUM(B39:G39)</f>
        <v>7626703.5080249254</v>
      </c>
    </row>
    <row r="20" spans="1:7" x14ac:dyDescent="0.2">
      <c r="A20" s="7"/>
    </row>
    <row r="21" spans="1:7" x14ac:dyDescent="0.2">
      <c r="A21" s="7"/>
    </row>
    <row r="22" spans="1:7" x14ac:dyDescent="0.2">
      <c r="A22" s="8" t="s">
        <v>37</v>
      </c>
    </row>
    <row r="23" spans="1:7" x14ac:dyDescent="0.2">
      <c r="A23" s="8"/>
    </row>
    <row r="24" spans="1:7" x14ac:dyDescent="0.2">
      <c r="A24" s="7" t="s">
        <v>17</v>
      </c>
    </row>
    <row r="25" spans="1:7" x14ac:dyDescent="0.2">
      <c r="A25" s="6" t="s">
        <v>43</v>
      </c>
      <c r="C25" s="4">
        <f>'Data for Forecasts'!C3*'Data for Forecasts'!C4</f>
        <v>26000000</v>
      </c>
      <c r="D25" s="4">
        <f>'Data for Forecasts'!D3*'Data for Forecasts'!D4</f>
        <v>26000000</v>
      </c>
      <c r="E25" s="4">
        <f>'Data for Forecasts'!E3*'Data for Forecasts'!E4</f>
        <v>26000000</v>
      </c>
      <c r="F25" s="4">
        <f>'Data for Forecasts'!F3*'Data for Forecasts'!F4</f>
        <v>26000000</v>
      </c>
      <c r="G25" s="4">
        <f>'Data for Forecasts'!G3*'Data for Forecasts'!G4</f>
        <v>0</v>
      </c>
    </row>
    <row r="26" spans="1:7" x14ac:dyDescent="0.2">
      <c r="A26" s="6" t="s">
        <v>44</v>
      </c>
      <c r="C26" s="4">
        <f>'Data for Forecasts'!C15*'Data for Forecasts'!C3*'Data for Forecasts'!C16</f>
        <v>2500000</v>
      </c>
      <c r="D26" s="4">
        <f>'Data for Forecasts'!D15*'Data for Forecasts'!D3*'Data for Forecasts'!D16</f>
        <v>2500000</v>
      </c>
      <c r="E26" s="4">
        <f>'Data for Forecasts'!E15*'Data for Forecasts'!E3*'Data for Forecasts'!E16</f>
        <v>2500000</v>
      </c>
      <c r="F26" s="4">
        <f>'Data for Forecasts'!F15*'Data for Forecasts'!F3*'Data for Forecasts'!F16</f>
        <v>2500000</v>
      </c>
      <c r="G26" s="4">
        <f>'Data for Forecasts'!G15*'Data for Forecasts'!G3*'Data for Forecasts'!G16</f>
        <v>0</v>
      </c>
    </row>
    <row r="27" spans="1:7" x14ac:dyDescent="0.2">
      <c r="A27" s="8"/>
    </row>
    <row r="28" spans="1:7" x14ac:dyDescent="0.2">
      <c r="A28" s="8" t="s">
        <v>9</v>
      </c>
    </row>
    <row r="29" spans="1:7" x14ac:dyDescent="0.2">
      <c r="A29" s="6" t="s">
        <v>46</v>
      </c>
      <c r="C29" s="4">
        <f>'Data for Forecasts'!C3*'Data for Forecasts'!C6</f>
        <v>11000000</v>
      </c>
      <c r="D29" s="4">
        <f>'Data for Forecasts'!D3*'Data for Forecasts'!D6</f>
        <v>11000000</v>
      </c>
      <c r="E29" s="4">
        <f>'Data for Forecasts'!E3*'Data for Forecasts'!E6</f>
        <v>11000000</v>
      </c>
      <c r="F29" s="4">
        <f>'Data for Forecasts'!F3*'Data for Forecasts'!F6</f>
        <v>11000000</v>
      </c>
      <c r="G29" s="4">
        <f>'Data for Forecasts'!G3*'Data for Forecasts'!G6</f>
        <v>0</v>
      </c>
    </row>
    <row r="30" spans="1:7" x14ac:dyDescent="0.2">
      <c r="A30" s="6" t="s">
        <v>45</v>
      </c>
      <c r="C30" s="4">
        <f>'Data for Forecasts'!C15*'Data for Forecasts'!C3*'Data for Forecasts'!C17</f>
        <v>1500000</v>
      </c>
      <c r="D30" s="4">
        <f>'Data for Forecasts'!D15*'Data for Forecasts'!D3*'Data for Forecasts'!D17</f>
        <v>1500000</v>
      </c>
      <c r="E30" s="4">
        <f>'Data for Forecasts'!E15*'Data for Forecasts'!E3*'Data for Forecasts'!E17</f>
        <v>1500000</v>
      </c>
      <c r="F30" s="4">
        <f>'Data for Forecasts'!F15*'Data for Forecasts'!F3*'Data for Forecasts'!F17</f>
        <v>1500000</v>
      </c>
      <c r="G30" s="4">
        <f>'Data for Forecasts'!G15*'Data for Forecasts'!G3*'Data for Forecasts'!G17</f>
        <v>0</v>
      </c>
    </row>
    <row r="32" spans="1:7" x14ac:dyDescent="0.2">
      <c r="A32" s="7" t="s">
        <v>26</v>
      </c>
    </row>
    <row r="33" spans="1:9" x14ac:dyDescent="0.2">
      <c r="A33" t="s">
        <v>28</v>
      </c>
    </row>
    <row r="34" spans="1:9" x14ac:dyDescent="0.2">
      <c r="A34" t="s">
        <v>27</v>
      </c>
    </row>
    <row r="35" spans="1:9" x14ac:dyDescent="0.2">
      <c r="A35" t="s">
        <v>29</v>
      </c>
      <c r="B35" s="4">
        <f>'Data for Forecasts'!B22*Forecasts!B3</f>
        <v>0</v>
      </c>
      <c r="C35" s="4">
        <f>'Data for Forecasts'!C22*Forecasts!C3</f>
        <v>3525000</v>
      </c>
      <c r="D35" s="4">
        <f>'Data for Forecasts'!D22*Forecasts!D3</f>
        <v>3525000</v>
      </c>
      <c r="E35" s="4">
        <f>'Data for Forecasts'!E22*Forecasts!E3</f>
        <v>3525000</v>
      </c>
      <c r="F35" s="4">
        <f>'Data for Forecasts'!F22*Forecasts!F3</f>
        <v>3525000</v>
      </c>
      <c r="G35" s="4">
        <f>'Data for Forecasts'!G22*Forecasts!G3</f>
        <v>0</v>
      </c>
    </row>
    <row r="36" spans="1:9" x14ac:dyDescent="0.2">
      <c r="A36" t="s">
        <v>30</v>
      </c>
      <c r="B36" s="4">
        <f>'Data for Forecasts'!B23*Forecasts!B4</f>
        <v>0</v>
      </c>
      <c r="C36" s="4">
        <f>'Data for Forecasts'!C23*Forecasts!C4</f>
        <v>1425000</v>
      </c>
      <c r="D36" s="4">
        <f>'Data for Forecasts'!D23*Forecasts!D4</f>
        <v>1425000</v>
      </c>
      <c r="E36" s="4">
        <f>'Data for Forecasts'!E23*Forecasts!E4</f>
        <v>1425000</v>
      </c>
      <c r="F36" s="4">
        <f>'Data for Forecasts'!F23*Forecasts!F4</f>
        <v>1425000</v>
      </c>
      <c r="G36" s="4">
        <f>'Data for Forecasts'!G23*Forecasts!G4</f>
        <v>0</v>
      </c>
    </row>
    <row r="37" spans="1:9" x14ac:dyDescent="0.2">
      <c r="A37" s="7" t="s">
        <v>31</v>
      </c>
      <c r="B37" s="4">
        <f t="shared" ref="B37:G37" si="7">B33+B34+B35-B36</f>
        <v>0</v>
      </c>
      <c r="C37" s="4">
        <f>C33+C34+C35-C36</f>
        <v>2100000</v>
      </c>
      <c r="D37" s="4">
        <f t="shared" si="7"/>
        <v>2100000</v>
      </c>
      <c r="E37" s="4">
        <f t="shared" si="7"/>
        <v>2100000</v>
      </c>
      <c r="F37" s="4">
        <f t="shared" si="7"/>
        <v>2100000</v>
      </c>
      <c r="G37" s="4">
        <f t="shared" si="7"/>
        <v>0</v>
      </c>
    </row>
    <row r="38" spans="1:9" x14ac:dyDescent="0.2">
      <c r="I38" s="10"/>
    </row>
    <row r="39" spans="1:9" x14ac:dyDescent="0.2">
      <c r="A39" s="7" t="s">
        <v>39</v>
      </c>
      <c r="B39" s="4">
        <f>B17/(1+'Data for Forecasts'!$B25)^Forecasts!B1</f>
        <v>-19500000</v>
      </c>
      <c r="C39" s="4">
        <f>C17/(1+'Data for Forecasts'!$B25)^Forecasts!C1</f>
        <v>6249999.9999999991</v>
      </c>
      <c r="D39" s="4">
        <f>D17/(1+'Data for Forecasts'!$B25)^Forecasts!D1</f>
        <v>7254464.2857142845</v>
      </c>
      <c r="E39" s="4">
        <f>E17/(1+'Data for Forecasts'!$B25)^Forecasts!E1</f>
        <v>6477200.2551020393</v>
      </c>
      <c r="F39" s="4">
        <f>F17/(1+'Data for Forecasts'!$B25)^Forecasts!F1</f>
        <v>5783214.5134839639</v>
      </c>
      <c r="G39" s="4">
        <f>G17/(1+'Data for Forecasts'!$B25)^Forecasts!G1</f>
        <v>1361824.4537246381</v>
      </c>
      <c r="I39" s="4"/>
    </row>
    <row r="40" spans="1:9" x14ac:dyDescent="0.2">
      <c r="A40" s="7" t="s">
        <v>38</v>
      </c>
      <c r="B40" s="4">
        <f>-PV('Data for Forecasts'!$B25,Forecasts!B1,,Forecasts!B17)</f>
        <v>-19500000</v>
      </c>
      <c r="C40" s="4">
        <f>-PV('Data for Forecasts'!$B25,Forecasts!C1,,Forecasts!C17)</f>
        <v>6249999.9999999991</v>
      </c>
      <c r="D40" s="4">
        <f>-PV('Data for Forecasts'!$B25,Forecasts!D1,,Forecasts!D17)</f>
        <v>7254464.2857142845</v>
      </c>
      <c r="E40" s="4">
        <f>-PV('Data for Forecasts'!$B25,Forecasts!E1,,Forecasts!E17)</f>
        <v>6477200.2551020393</v>
      </c>
      <c r="F40" s="4">
        <f>-PV('Data for Forecasts'!$B25,Forecasts!F1,,Forecasts!F17)</f>
        <v>5783214.5134839639</v>
      </c>
      <c r="G40" s="4">
        <f>-PV('Data for Forecasts'!$B25,Forecasts!G1,,Forecasts!G17)</f>
        <v>1361824.4537246381</v>
      </c>
      <c r="I40" s="4"/>
    </row>
    <row r="46" spans="1:9" x14ac:dyDescent="0.2">
      <c r="B46" s="4"/>
    </row>
    <row r="52" spans="2:2" x14ac:dyDescent="0.2">
      <c r="B52" s="2">
        <f>'Data for Forecasts'!C3</f>
        <v>100000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N8" sqref="N8"/>
    </sheetView>
  </sheetViews>
  <sheetFormatPr defaultRowHeight="12.75" x14ac:dyDescent="0.2"/>
  <cols>
    <col min="1" max="1" width="36" bestFit="1" customWidth="1"/>
    <col min="2" max="2" width="11.140625" bestFit="1" customWidth="1"/>
    <col min="3" max="7" width="10.140625" bestFit="1" customWidth="1"/>
  </cols>
  <sheetData>
    <row r="1" spans="1:8" x14ac:dyDescent="0.2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1" t="s">
        <v>48</v>
      </c>
    </row>
    <row r="2" spans="1:8" x14ac:dyDescent="0.2">
      <c r="A2" s="8" t="s">
        <v>19</v>
      </c>
      <c r="B2" s="1"/>
      <c r="C2" s="1"/>
      <c r="D2" s="1"/>
      <c r="E2" s="1"/>
      <c r="F2" s="1"/>
      <c r="G2" s="1"/>
      <c r="H2" s="11" t="s">
        <v>49</v>
      </c>
    </row>
    <row r="3" spans="1:8" x14ac:dyDescent="0.2">
      <c r="A3" t="s">
        <v>1</v>
      </c>
      <c r="C3" s="2">
        <v>100000</v>
      </c>
      <c r="D3" s="2">
        <f t="shared" ref="D3:F4" si="0">C3</f>
        <v>100000</v>
      </c>
      <c r="E3" s="2">
        <f t="shared" si="0"/>
        <v>100000</v>
      </c>
      <c r="F3" s="2">
        <f t="shared" si="0"/>
        <v>100000</v>
      </c>
      <c r="G3" s="2"/>
    </row>
    <row r="4" spans="1:8" x14ac:dyDescent="0.2">
      <c r="A4" t="s">
        <v>2</v>
      </c>
      <c r="C4" s="3">
        <v>260</v>
      </c>
      <c r="D4" s="3">
        <f t="shared" si="0"/>
        <v>260</v>
      </c>
      <c r="E4" s="3">
        <f t="shared" si="0"/>
        <v>260</v>
      </c>
      <c r="F4" s="3">
        <f t="shared" si="0"/>
        <v>260</v>
      </c>
    </row>
    <row r="5" spans="1:8" x14ac:dyDescent="0.2">
      <c r="A5" t="s">
        <v>3</v>
      </c>
      <c r="B5" s="3">
        <v>5000000</v>
      </c>
    </row>
    <row r="6" spans="1:8" x14ac:dyDescent="0.2">
      <c r="A6" t="s">
        <v>4</v>
      </c>
      <c r="C6" s="3">
        <v>110</v>
      </c>
      <c r="D6" s="3">
        <f>C6</f>
        <v>110</v>
      </c>
      <c r="E6" s="3">
        <f>D6</f>
        <v>110</v>
      </c>
      <c r="F6" s="3">
        <f>E6</f>
        <v>110</v>
      </c>
    </row>
    <row r="7" spans="1:8" x14ac:dyDescent="0.2">
      <c r="A7" t="s">
        <v>5</v>
      </c>
      <c r="B7" s="3">
        <f>200000*50</f>
        <v>10000000</v>
      </c>
      <c r="C7" s="3"/>
      <c r="D7" s="3"/>
      <c r="E7" s="3"/>
      <c r="F7" s="3"/>
    </row>
    <row r="8" spans="1:8" x14ac:dyDescent="0.2">
      <c r="A8" t="s">
        <v>6</v>
      </c>
      <c r="B8" s="3">
        <v>7500000</v>
      </c>
    </row>
    <row r="9" spans="1:8" x14ac:dyDescent="0.2">
      <c r="A9" t="s">
        <v>42</v>
      </c>
      <c r="C9">
        <f>1/5</f>
        <v>0.2</v>
      </c>
      <c r="D9">
        <f>1/5</f>
        <v>0.2</v>
      </c>
      <c r="E9">
        <f>1/5</f>
        <v>0.2</v>
      </c>
      <c r="F9">
        <f>1/5</f>
        <v>0.2</v>
      </c>
      <c r="G9">
        <f>1/5</f>
        <v>0.2</v>
      </c>
    </row>
    <row r="10" spans="1:8" x14ac:dyDescent="0.2">
      <c r="A10" t="s">
        <v>7</v>
      </c>
      <c r="C10" s="3">
        <v>2800000</v>
      </c>
      <c r="D10" s="3">
        <v>2800000</v>
      </c>
      <c r="E10" s="3">
        <v>2800000</v>
      </c>
      <c r="F10" s="3">
        <v>2800000</v>
      </c>
    </row>
    <row r="11" spans="1:8" x14ac:dyDescent="0.2">
      <c r="A11" t="s">
        <v>8</v>
      </c>
      <c r="B11">
        <v>0.2</v>
      </c>
      <c r="C11">
        <v>0.2</v>
      </c>
      <c r="D11">
        <v>0.2</v>
      </c>
      <c r="E11">
        <v>0.2</v>
      </c>
      <c r="F11">
        <v>0.2</v>
      </c>
      <c r="G11">
        <v>0.2</v>
      </c>
    </row>
    <row r="13" spans="1:8" x14ac:dyDescent="0.2">
      <c r="A13" s="8" t="s">
        <v>20</v>
      </c>
    </row>
    <row r="14" spans="1:8" x14ac:dyDescent="0.2">
      <c r="A14" t="s">
        <v>18</v>
      </c>
      <c r="C14" s="3">
        <v>200000</v>
      </c>
      <c r="D14" s="3">
        <v>200000</v>
      </c>
      <c r="E14" s="3">
        <v>200000</v>
      </c>
      <c r="F14" s="3">
        <v>200000</v>
      </c>
    </row>
    <row r="15" spans="1:8" x14ac:dyDescent="0.2">
      <c r="A15" t="s">
        <v>47</v>
      </c>
      <c r="C15" s="9">
        <v>0.25</v>
      </c>
      <c r="D15" s="9">
        <v>0.25</v>
      </c>
      <c r="E15" s="9">
        <v>0.25</v>
      </c>
      <c r="F15" s="9">
        <v>0.25</v>
      </c>
    </row>
    <row r="16" spans="1:8" x14ac:dyDescent="0.2">
      <c r="A16" t="s">
        <v>40</v>
      </c>
      <c r="C16" s="3">
        <v>100</v>
      </c>
      <c r="D16" s="3">
        <v>100</v>
      </c>
      <c r="E16" s="3">
        <v>100</v>
      </c>
      <c r="F16" s="3">
        <v>100</v>
      </c>
    </row>
    <row r="17" spans="1:6" x14ac:dyDescent="0.2">
      <c r="A17" t="s">
        <v>41</v>
      </c>
      <c r="C17" s="3">
        <v>60</v>
      </c>
      <c r="D17" s="3">
        <v>60</v>
      </c>
      <c r="E17" s="3">
        <v>60</v>
      </c>
      <c r="F17" s="3">
        <v>60</v>
      </c>
    </row>
    <row r="19" spans="1:6" x14ac:dyDescent="0.2">
      <c r="A19" s="8" t="s">
        <v>32</v>
      </c>
    </row>
    <row r="20" spans="1:6" x14ac:dyDescent="0.2">
      <c r="A20" t="s">
        <v>28</v>
      </c>
    </row>
    <row r="21" spans="1:6" x14ac:dyDescent="0.2">
      <c r="A21" t="s">
        <v>27</v>
      </c>
    </row>
    <row r="22" spans="1:6" x14ac:dyDescent="0.2">
      <c r="A22" t="s">
        <v>33</v>
      </c>
      <c r="C22">
        <v>0.15</v>
      </c>
      <c r="D22">
        <v>0.15</v>
      </c>
      <c r="E22">
        <v>0.15</v>
      </c>
      <c r="F22">
        <v>0.15</v>
      </c>
    </row>
    <row r="23" spans="1:6" x14ac:dyDescent="0.2">
      <c r="A23" t="s">
        <v>34</v>
      </c>
      <c r="C23">
        <v>0.15</v>
      </c>
      <c r="D23">
        <v>0.15</v>
      </c>
      <c r="E23">
        <v>0.15</v>
      </c>
      <c r="F23">
        <v>0.15</v>
      </c>
    </row>
    <row r="25" spans="1:6" x14ac:dyDescent="0.2">
      <c r="A25" s="7" t="s">
        <v>36</v>
      </c>
      <c r="B25">
        <v>0.12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65536"/>
    </sheetView>
  </sheetViews>
  <sheetFormatPr defaultRowHeight="12.75" x14ac:dyDescent="0.2"/>
  <cols>
    <col min="1" max="1" width="36" bestFit="1" customWidth="1"/>
    <col min="2" max="2" width="11.140625" bestFit="1" customWidth="1"/>
    <col min="3" max="7" width="10.140625" bestFit="1" customWidth="1"/>
  </cols>
  <sheetData>
    <row r="1" spans="1:7" x14ac:dyDescent="0.2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</row>
    <row r="2" spans="1:7" x14ac:dyDescent="0.2">
      <c r="A2" s="8" t="s">
        <v>19</v>
      </c>
      <c r="B2" s="1"/>
      <c r="C2" s="1"/>
      <c r="D2" s="1"/>
      <c r="E2" s="1"/>
      <c r="F2" s="1"/>
      <c r="G2" s="1"/>
    </row>
    <row r="3" spans="1:7" x14ac:dyDescent="0.2">
      <c r="A3" t="s">
        <v>1</v>
      </c>
      <c r="C3" s="2">
        <v>100000</v>
      </c>
      <c r="D3" s="2">
        <f t="shared" ref="D3:F4" si="0">C3</f>
        <v>100000</v>
      </c>
      <c r="E3" s="2">
        <f t="shared" si="0"/>
        <v>100000</v>
      </c>
      <c r="F3" s="2">
        <f t="shared" si="0"/>
        <v>100000</v>
      </c>
      <c r="G3" s="2"/>
    </row>
    <row r="4" spans="1:7" x14ac:dyDescent="0.2">
      <c r="A4" t="s">
        <v>2</v>
      </c>
      <c r="C4" s="3">
        <v>260</v>
      </c>
      <c r="D4" s="3">
        <f t="shared" si="0"/>
        <v>260</v>
      </c>
      <c r="E4" s="3">
        <f t="shared" si="0"/>
        <v>260</v>
      </c>
      <c r="F4" s="3">
        <f t="shared" si="0"/>
        <v>260</v>
      </c>
    </row>
    <row r="5" spans="1:7" x14ac:dyDescent="0.2">
      <c r="A5" t="s">
        <v>3</v>
      </c>
      <c r="B5" s="3">
        <v>5000000</v>
      </c>
    </row>
    <row r="6" spans="1:7" x14ac:dyDescent="0.2">
      <c r="A6" t="s">
        <v>4</v>
      </c>
      <c r="C6" s="3">
        <v>110</v>
      </c>
      <c r="D6" s="3">
        <f>C6</f>
        <v>110</v>
      </c>
      <c r="E6" s="3">
        <f>D6</f>
        <v>110</v>
      </c>
      <c r="F6" s="3">
        <f>E6</f>
        <v>110</v>
      </c>
    </row>
    <row r="7" spans="1:7" x14ac:dyDescent="0.2">
      <c r="A7" t="s">
        <v>5</v>
      </c>
      <c r="B7" s="3">
        <f>200000*50</f>
        <v>10000000</v>
      </c>
      <c r="C7" s="3"/>
      <c r="D7" s="3"/>
      <c r="E7" s="3"/>
      <c r="F7" s="3"/>
    </row>
    <row r="8" spans="1:7" x14ac:dyDescent="0.2">
      <c r="A8" t="s">
        <v>6</v>
      </c>
      <c r="B8" s="3">
        <v>7500000</v>
      </c>
    </row>
    <row r="9" spans="1:7" x14ac:dyDescent="0.2">
      <c r="A9" t="s">
        <v>42</v>
      </c>
      <c r="C9">
        <f>1/5</f>
        <v>0.2</v>
      </c>
      <c r="D9">
        <f>1/5</f>
        <v>0.2</v>
      </c>
      <c r="E9">
        <f>1/5</f>
        <v>0.2</v>
      </c>
      <c r="F9">
        <f>1/5</f>
        <v>0.2</v>
      </c>
      <c r="G9">
        <f>1/5</f>
        <v>0.2</v>
      </c>
    </row>
    <row r="10" spans="1:7" x14ac:dyDescent="0.2">
      <c r="A10" t="s">
        <v>7</v>
      </c>
      <c r="C10" s="3">
        <v>2800000</v>
      </c>
      <c r="D10" s="3">
        <v>2800000</v>
      </c>
      <c r="E10" s="3">
        <v>2800000</v>
      </c>
      <c r="F10" s="3">
        <v>2800000</v>
      </c>
    </row>
    <row r="11" spans="1:7" x14ac:dyDescent="0.2">
      <c r="A11" t="s">
        <v>8</v>
      </c>
      <c r="B11">
        <v>0.2</v>
      </c>
      <c r="C11">
        <v>0.2</v>
      </c>
      <c r="D11">
        <v>0.2</v>
      </c>
      <c r="E11">
        <v>0.2</v>
      </c>
      <c r="F11">
        <v>0.2</v>
      </c>
      <c r="G11">
        <v>0.2</v>
      </c>
    </row>
    <row r="13" spans="1:7" x14ac:dyDescent="0.2">
      <c r="A13" s="8" t="s">
        <v>20</v>
      </c>
    </row>
    <row r="14" spans="1:7" x14ac:dyDescent="0.2">
      <c r="A14" t="s">
        <v>18</v>
      </c>
      <c r="C14" s="3">
        <v>200000</v>
      </c>
      <c r="D14" s="3">
        <v>200000</v>
      </c>
      <c r="E14" s="3">
        <v>200000</v>
      </c>
      <c r="F14" s="3">
        <v>200000</v>
      </c>
    </row>
    <row r="15" spans="1:7" x14ac:dyDescent="0.2">
      <c r="A15" t="s">
        <v>47</v>
      </c>
      <c r="C15" s="9">
        <v>0.25</v>
      </c>
      <c r="D15" s="9">
        <v>0.25</v>
      </c>
      <c r="E15" s="9">
        <v>0.25</v>
      </c>
      <c r="F15" s="9">
        <v>0.25</v>
      </c>
    </row>
    <row r="16" spans="1:7" x14ac:dyDescent="0.2">
      <c r="A16" t="s">
        <v>40</v>
      </c>
      <c r="C16" s="3">
        <v>100</v>
      </c>
      <c r="D16" s="3">
        <v>100</v>
      </c>
      <c r="E16" s="3">
        <v>100</v>
      </c>
      <c r="F16" s="3">
        <v>100</v>
      </c>
    </row>
    <row r="17" spans="1:6" x14ac:dyDescent="0.2">
      <c r="A17" t="s">
        <v>41</v>
      </c>
      <c r="C17" s="3">
        <v>60</v>
      </c>
      <c r="D17" s="3">
        <v>60</v>
      </c>
      <c r="E17" s="3">
        <v>60</v>
      </c>
      <c r="F17" s="3">
        <v>60</v>
      </c>
    </row>
    <row r="19" spans="1:6" x14ac:dyDescent="0.2">
      <c r="A19" s="8" t="s">
        <v>32</v>
      </c>
    </row>
    <row r="20" spans="1:6" x14ac:dyDescent="0.2">
      <c r="A20" t="s">
        <v>28</v>
      </c>
    </row>
    <row r="21" spans="1:6" x14ac:dyDescent="0.2">
      <c r="A21" t="s">
        <v>27</v>
      </c>
    </row>
    <row r="22" spans="1:6" x14ac:dyDescent="0.2">
      <c r="A22" t="s">
        <v>33</v>
      </c>
      <c r="C22">
        <v>0.15</v>
      </c>
      <c r="D22">
        <v>0.15</v>
      </c>
      <c r="E22">
        <v>0.15</v>
      </c>
      <c r="F22">
        <v>0.15</v>
      </c>
    </row>
    <row r="23" spans="1:6" x14ac:dyDescent="0.2">
      <c r="A23" t="s">
        <v>34</v>
      </c>
      <c r="C23">
        <v>0.15</v>
      </c>
      <c r="D23">
        <v>0.15</v>
      </c>
      <c r="E23">
        <v>0.15</v>
      </c>
      <c r="F23">
        <v>0.15</v>
      </c>
    </row>
    <row r="25" spans="1:6" x14ac:dyDescent="0.2">
      <c r="A25" s="7" t="s">
        <v>36</v>
      </c>
      <c r="B25">
        <v>0.12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IV65536"/>
    </sheetView>
  </sheetViews>
  <sheetFormatPr defaultRowHeight="12.75" x14ac:dyDescent="0.2"/>
  <cols>
    <col min="1" max="1" width="36" bestFit="1" customWidth="1"/>
    <col min="2" max="2" width="11.140625" bestFit="1" customWidth="1"/>
    <col min="3" max="7" width="10.140625" bestFit="1" customWidth="1"/>
  </cols>
  <sheetData>
    <row r="1" spans="1:7" x14ac:dyDescent="0.2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</row>
    <row r="2" spans="1:7" x14ac:dyDescent="0.2">
      <c r="A2" s="8" t="s">
        <v>19</v>
      </c>
      <c r="B2" s="1"/>
      <c r="C2" s="1"/>
      <c r="D2" s="1"/>
      <c r="E2" s="1"/>
      <c r="F2" s="1"/>
      <c r="G2" s="1"/>
    </row>
    <row r="3" spans="1:7" x14ac:dyDescent="0.2">
      <c r="A3" t="s">
        <v>1</v>
      </c>
      <c r="C3" s="2">
        <v>100000</v>
      </c>
      <c r="D3" s="2">
        <v>125000</v>
      </c>
      <c r="E3" s="2">
        <v>125000</v>
      </c>
      <c r="F3" s="2">
        <v>50000</v>
      </c>
      <c r="G3" s="2"/>
    </row>
    <row r="4" spans="1:7" x14ac:dyDescent="0.2">
      <c r="A4" t="s">
        <v>2</v>
      </c>
      <c r="C4" s="3">
        <v>260</v>
      </c>
      <c r="D4" s="3">
        <f>C4*0.9</f>
        <v>234</v>
      </c>
      <c r="E4" s="3">
        <f>D4*0.9</f>
        <v>210.6</v>
      </c>
      <c r="F4" s="3">
        <f>E4*0.9</f>
        <v>189.54</v>
      </c>
    </row>
    <row r="5" spans="1:7" x14ac:dyDescent="0.2">
      <c r="A5" t="s">
        <v>3</v>
      </c>
      <c r="B5" s="3">
        <v>5000000</v>
      </c>
    </row>
    <row r="6" spans="1:7" x14ac:dyDescent="0.2">
      <c r="A6" t="s">
        <v>4</v>
      </c>
      <c r="C6" s="3">
        <f>110</f>
        <v>110</v>
      </c>
      <c r="D6" s="3">
        <f>C6*0.9</f>
        <v>99</v>
      </c>
      <c r="E6" s="3">
        <f>D6*0.9</f>
        <v>89.100000000000009</v>
      </c>
      <c r="F6" s="3">
        <f>E6*0.9</f>
        <v>80.190000000000012</v>
      </c>
    </row>
    <row r="7" spans="1:7" x14ac:dyDescent="0.2">
      <c r="A7" t="s">
        <v>5</v>
      </c>
      <c r="B7" s="3">
        <f>200000*50</f>
        <v>10000000</v>
      </c>
      <c r="C7" s="3"/>
      <c r="D7" s="3"/>
      <c r="E7" s="3"/>
      <c r="F7" s="3"/>
    </row>
    <row r="8" spans="1:7" x14ac:dyDescent="0.2">
      <c r="A8" t="s">
        <v>6</v>
      </c>
      <c r="B8" s="3">
        <v>7500000</v>
      </c>
    </row>
    <row r="9" spans="1:7" x14ac:dyDescent="0.2">
      <c r="A9" t="s">
        <v>42</v>
      </c>
      <c r="C9">
        <f>1/5</f>
        <v>0.2</v>
      </c>
      <c r="D9">
        <f>1/5</f>
        <v>0.2</v>
      </c>
      <c r="E9">
        <f>1/5</f>
        <v>0.2</v>
      </c>
      <c r="F9">
        <f>1/5</f>
        <v>0.2</v>
      </c>
      <c r="G9">
        <f>1/5</f>
        <v>0.2</v>
      </c>
    </row>
    <row r="10" spans="1:7" x14ac:dyDescent="0.2">
      <c r="A10" t="s">
        <v>7</v>
      </c>
      <c r="C10" s="3">
        <v>2800000</v>
      </c>
      <c r="D10" s="3">
        <f>C10*1.04</f>
        <v>2912000</v>
      </c>
      <c r="E10" s="3">
        <f>D10*1.04</f>
        <v>3028480</v>
      </c>
      <c r="F10" s="3">
        <f>E10*1.04</f>
        <v>3149619.2000000002</v>
      </c>
    </row>
    <row r="11" spans="1:7" x14ac:dyDescent="0.2">
      <c r="A11" t="s">
        <v>8</v>
      </c>
      <c r="B11">
        <v>0.2</v>
      </c>
      <c r="C11">
        <v>0.2</v>
      </c>
      <c r="D11">
        <v>0.2</v>
      </c>
      <c r="E11">
        <v>0.2</v>
      </c>
      <c r="F11">
        <v>0.2</v>
      </c>
      <c r="G11">
        <v>0.2</v>
      </c>
    </row>
    <row r="13" spans="1:7" x14ac:dyDescent="0.2">
      <c r="A13" s="8" t="s">
        <v>20</v>
      </c>
    </row>
    <row r="14" spans="1:7" x14ac:dyDescent="0.2">
      <c r="A14" t="s">
        <v>18</v>
      </c>
      <c r="C14" s="3">
        <v>200000</v>
      </c>
      <c r="D14" s="3">
        <f>C14*1.04</f>
        <v>208000</v>
      </c>
      <c r="E14" s="3">
        <f>D14*1.04</f>
        <v>216320</v>
      </c>
      <c r="F14" s="3">
        <f>E14*1.04</f>
        <v>224972.80000000002</v>
      </c>
    </row>
    <row r="15" spans="1:7" x14ac:dyDescent="0.2">
      <c r="A15" t="s">
        <v>47</v>
      </c>
      <c r="C15" s="9">
        <v>0.25</v>
      </c>
      <c r="D15" s="9">
        <v>0.25</v>
      </c>
      <c r="E15" s="9">
        <v>0.25</v>
      </c>
      <c r="F15" s="9">
        <v>0.25</v>
      </c>
    </row>
    <row r="16" spans="1:7" x14ac:dyDescent="0.2">
      <c r="A16" t="s">
        <v>40</v>
      </c>
      <c r="C16" s="3">
        <v>100</v>
      </c>
      <c r="D16" s="3">
        <f t="shared" ref="D16:F17" si="0">C16*0.9</f>
        <v>90</v>
      </c>
      <c r="E16" s="3">
        <f t="shared" si="0"/>
        <v>81</v>
      </c>
      <c r="F16" s="3">
        <f t="shared" si="0"/>
        <v>72.900000000000006</v>
      </c>
    </row>
    <row r="17" spans="1:6" x14ac:dyDescent="0.2">
      <c r="A17" t="s">
        <v>41</v>
      </c>
      <c r="C17" s="3">
        <v>60</v>
      </c>
      <c r="D17" s="3">
        <f t="shared" si="0"/>
        <v>54</v>
      </c>
      <c r="E17" s="3">
        <f t="shared" si="0"/>
        <v>48.6</v>
      </c>
      <c r="F17" s="3">
        <f t="shared" si="0"/>
        <v>43.74</v>
      </c>
    </row>
    <row r="19" spans="1:6" x14ac:dyDescent="0.2">
      <c r="A19" s="8" t="s">
        <v>32</v>
      </c>
    </row>
    <row r="20" spans="1:6" x14ac:dyDescent="0.2">
      <c r="A20" t="s">
        <v>28</v>
      </c>
    </row>
    <row r="21" spans="1:6" x14ac:dyDescent="0.2">
      <c r="A21" t="s">
        <v>27</v>
      </c>
    </row>
    <row r="22" spans="1:6" x14ac:dyDescent="0.2">
      <c r="A22" t="s">
        <v>33</v>
      </c>
      <c r="C22">
        <v>0.15</v>
      </c>
      <c r="D22">
        <v>0.15</v>
      </c>
      <c r="E22">
        <v>0.15</v>
      </c>
      <c r="F22">
        <v>0.15</v>
      </c>
    </row>
    <row r="23" spans="1:6" x14ac:dyDescent="0.2">
      <c r="A23" t="s">
        <v>34</v>
      </c>
      <c r="C23">
        <v>0.15</v>
      </c>
      <c r="D23">
        <v>0.15</v>
      </c>
      <c r="E23">
        <v>0.15</v>
      </c>
      <c r="F23">
        <v>0.15</v>
      </c>
    </row>
    <row r="25" spans="1:6" x14ac:dyDescent="0.2">
      <c r="A25" s="7" t="s">
        <v>36</v>
      </c>
      <c r="B25">
        <v>0.12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IV65536"/>
    </sheetView>
  </sheetViews>
  <sheetFormatPr defaultRowHeight="12.75" x14ac:dyDescent="0.2"/>
  <cols>
    <col min="1" max="1" width="36" bestFit="1" customWidth="1"/>
    <col min="2" max="2" width="11.140625" bestFit="1" customWidth="1"/>
    <col min="3" max="7" width="10.140625" bestFit="1" customWidth="1"/>
  </cols>
  <sheetData>
    <row r="1" spans="1:7" x14ac:dyDescent="0.2">
      <c r="A1" s="1" t="s">
        <v>0</v>
      </c>
      <c r="B1" s="1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</row>
    <row r="2" spans="1:7" x14ac:dyDescent="0.2">
      <c r="A2" s="8" t="s">
        <v>19</v>
      </c>
      <c r="B2" s="1"/>
      <c r="C2" s="1"/>
      <c r="D2" s="1"/>
      <c r="E2" s="1"/>
      <c r="F2" s="1"/>
      <c r="G2" s="1"/>
    </row>
    <row r="3" spans="1:7" x14ac:dyDescent="0.2">
      <c r="A3" t="s">
        <v>1</v>
      </c>
      <c r="C3" s="2">
        <v>100000</v>
      </c>
      <c r="D3" s="2">
        <v>100000</v>
      </c>
      <c r="E3" s="2">
        <v>100000</v>
      </c>
      <c r="F3" s="2">
        <v>100000</v>
      </c>
      <c r="G3" s="2"/>
    </row>
    <row r="4" spans="1:7" x14ac:dyDescent="0.2">
      <c r="A4" t="s">
        <v>2</v>
      </c>
      <c r="C4" s="3">
        <v>260</v>
      </c>
      <c r="D4" s="3">
        <v>260</v>
      </c>
      <c r="E4" s="3">
        <v>260</v>
      </c>
      <c r="F4" s="3">
        <v>260</v>
      </c>
    </row>
    <row r="5" spans="1:7" x14ac:dyDescent="0.2">
      <c r="A5" t="s">
        <v>3</v>
      </c>
      <c r="B5" s="3">
        <v>5000000</v>
      </c>
    </row>
    <row r="6" spans="1:7" x14ac:dyDescent="0.2">
      <c r="A6" t="s">
        <v>4</v>
      </c>
      <c r="C6" s="3">
        <f>110</f>
        <v>110</v>
      </c>
      <c r="D6" s="3">
        <f>110</f>
        <v>110</v>
      </c>
      <c r="E6" s="3">
        <f>110</f>
        <v>110</v>
      </c>
      <c r="F6" s="3">
        <f>110</f>
        <v>110</v>
      </c>
    </row>
    <row r="7" spans="1:7" x14ac:dyDescent="0.2">
      <c r="A7" t="s">
        <v>5</v>
      </c>
      <c r="B7" s="3">
        <f>200000*50</f>
        <v>10000000</v>
      </c>
      <c r="C7" s="3"/>
      <c r="D7" s="3"/>
      <c r="E7" s="3"/>
      <c r="F7" s="3"/>
    </row>
    <row r="8" spans="1:7" x14ac:dyDescent="0.2">
      <c r="A8" t="s">
        <v>6</v>
      </c>
      <c r="B8" s="3">
        <v>7500000</v>
      </c>
    </row>
    <row r="9" spans="1:7" x14ac:dyDescent="0.2">
      <c r="A9" t="s">
        <v>42</v>
      </c>
      <c r="B9">
        <v>0.2</v>
      </c>
      <c r="C9">
        <v>0.32</v>
      </c>
      <c r="D9">
        <v>0.192</v>
      </c>
      <c r="E9">
        <v>0.1152</v>
      </c>
      <c r="F9">
        <v>0.1152</v>
      </c>
      <c r="G9">
        <v>5.7599999999999998E-2</v>
      </c>
    </row>
    <row r="10" spans="1:7" x14ac:dyDescent="0.2">
      <c r="A10" t="s">
        <v>7</v>
      </c>
      <c r="C10" s="3">
        <v>2800000</v>
      </c>
      <c r="D10" s="3">
        <v>2800000</v>
      </c>
      <c r="E10" s="3">
        <v>2800000</v>
      </c>
      <c r="F10" s="3">
        <v>2800000</v>
      </c>
    </row>
    <row r="11" spans="1:7" x14ac:dyDescent="0.2">
      <c r="A11" t="s">
        <v>8</v>
      </c>
      <c r="B11">
        <v>0.2</v>
      </c>
      <c r="C11">
        <v>0.2</v>
      </c>
      <c r="D11">
        <v>0.2</v>
      </c>
      <c r="E11">
        <v>0.2</v>
      </c>
      <c r="F11">
        <v>0.2</v>
      </c>
      <c r="G11">
        <v>0.2</v>
      </c>
    </row>
    <row r="13" spans="1:7" x14ac:dyDescent="0.2">
      <c r="A13" s="8" t="s">
        <v>20</v>
      </c>
    </row>
    <row r="14" spans="1:7" x14ac:dyDescent="0.2">
      <c r="A14" t="s">
        <v>18</v>
      </c>
      <c r="C14" s="3">
        <v>200000</v>
      </c>
      <c r="D14" s="3">
        <v>200000</v>
      </c>
      <c r="E14" s="3">
        <v>200000</v>
      </c>
      <c r="F14" s="3">
        <v>200000</v>
      </c>
    </row>
    <row r="15" spans="1:7" x14ac:dyDescent="0.2">
      <c r="A15" t="s">
        <v>47</v>
      </c>
      <c r="C15" s="9">
        <v>0.25</v>
      </c>
      <c r="D15" s="9">
        <v>0.25</v>
      </c>
      <c r="E15" s="9">
        <v>0.25</v>
      </c>
      <c r="F15" s="9">
        <v>0.25</v>
      </c>
    </row>
    <row r="16" spans="1:7" x14ac:dyDescent="0.2">
      <c r="A16" t="s">
        <v>40</v>
      </c>
      <c r="C16" s="3">
        <v>100</v>
      </c>
      <c r="D16" s="3">
        <v>100</v>
      </c>
      <c r="E16" s="3">
        <v>100</v>
      </c>
      <c r="F16" s="3">
        <v>100</v>
      </c>
    </row>
    <row r="17" spans="1:6" x14ac:dyDescent="0.2">
      <c r="A17" t="s">
        <v>41</v>
      </c>
      <c r="C17" s="3">
        <v>60</v>
      </c>
      <c r="D17" s="3">
        <v>60</v>
      </c>
      <c r="E17" s="3">
        <v>60</v>
      </c>
      <c r="F17" s="3">
        <v>60</v>
      </c>
    </row>
    <row r="19" spans="1:6" x14ac:dyDescent="0.2">
      <c r="A19" s="8" t="s">
        <v>32</v>
      </c>
    </row>
    <row r="20" spans="1:6" x14ac:dyDescent="0.2">
      <c r="A20" t="s">
        <v>28</v>
      </c>
    </row>
    <row r="21" spans="1:6" x14ac:dyDescent="0.2">
      <c r="A21" t="s">
        <v>27</v>
      </c>
    </row>
    <row r="22" spans="1:6" x14ac:dyDescent="0.2">
      <c r="A22" t="s">
        <v>33</v>
      </c>
      <c r="C22">
        <v>0.15</v>
      </c>
      <c r="D22">
        <v>0.15</v>
      </c>
      <c r="E22">
        <v>0.15</v>
      </c>
      <c r="F22">
        <v>0.15</v>
      </c>
    </row>
    <row r="23" spans="1:6" x14ac:dyDescent="0.2">
      <c r="A23" t="s">
        <v>34</v>
      </c>
      <c r="C23">
        <v>0.15</v>
      </c>
      <c r="D23">
        <v>0.15</v>
      </c>
      <c r="E23">
        <v>0.15</v>
      </c>
      <c r="F23">
        <v>0.15</v>
      </c>
    </row>
    <row r="25" spans="1:6" x14ac:dyDescent="0.2">
      <c r="A25" s="7" t="s">
        <v>36</v>
      </c>
      <c r="B25">
        <v>0.12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Forecasts</vt:lpstr>
      <vt:lpstr>Data for Forecasts</vt:lpstr>
      <vt:lpstr>Constant Sales</vt:lpstr>
      <vt:lpstr>Nonconstant Sales</vt:lpstr>
      <vt:lpstr>MACRS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Rich, Steven</cp:lastModifiedBy>
  <dcterms:created xsi:type="dcterms:W3CDTF">2007-05-18T02:34:30Z</dcterms:created>
  <dcterms:modified xsi:type="dcterms:W3CDTF">2024-06-12T20:40:00Z</dcterms:modified>
</cp:coreProperties>
</file>