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_Rich\Documents\Teaching\2021Fall\Unsolved Examples\"/>
    </mc:Choice>
  </mc:AlternateContent>
  <xr:revisionPtr revIDLastSave="0" documentId="13_ncr:1_{1B2E3C9A-F182-4FBE-B599-560DC3138A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5" i="1" s="1"/>
  <c r="K14" i="1"/>
  <c r="K15" i="1" s="1"/>
  <c r="J14" i="1"/>
  <c r="J15" i="1" s="1"/>
  <c r="I14" i="1"/>
  <c r="I15" i="1" s="1"/>
  <c r="H14" i="1"/>
  <c r="H15" i="1" s="1"/>
  <c r="L7" i="1"/>
  <c r="K7" i="1"/>
  <c r="J7" i="1"/>
  <c r="I7" i="1"/>
  <c r="H7" i="1"/>
  <c r="G5" i="1"/>
  <c r="G20" i="1" s="1"/>
  <c r="G21" i="1" l="1"/>
  <c r="H5" i="1"/>
  <c r="L12" i="1"/>
  <c r="L19" i="1" s="1"/>
  <c r="K12" i="1"/>
  <c r="K19" i="1" s="1"/>
  <c r="J12" i="1"/>
  <c r="J19" i="1" s="1"/>
  <c r="I12" i="1"/>
  <c r="I19" i="1" s="1"/>
  <c r="H12" i="1"/>
  <c r="H19" i="1" s="1"/>
  <c r="I5" i="1" l="1"/>
  <c r="H21" i="1"/>
  <c r="G22" i="1"/>
  <c r="G23" i="1" s="1"/>
  <c r="H20" i="1"/>
  <c r="B5" i="2"/>
  <c r="C5" i="2" s="1"/>
  <c r="B4" i="2"/>
  <c r="C4" i="2" s="1"/>
  <c r="B3" i="2"/>
  <c r="B10" i="2" s="1"/>
  <c r="B2" i="2"/>
  <c r="C2" i="2" s="1"/>
  <c r="D2" i="2" s="1"/>
  <c r="B11" i="2" l="1"/>
  <c r="C3" i="2"/>
  <c r="D3" i="2" s="1"/>
  <c r="B12" i="2"/>
  <c r="G24" i="1"/>
  <c r="J5" i="1"/>
  <c r="H22" i="1"/>
  <c r="H23" i="1" s="1"/>
  <c r="I21" i="1"/>
  <c r="I20" i="1"/>
  <c r="B9" i="2"/>
  <c r="B6" i="2"/>
  <c r="C6" i="2" s="1"/>
  <c r="D6" i="2" s="1"/>
  <c r="E6" i="2" s="1"/>
  <c r="F6" i="2" s="1"/>
  <c r="G6" i="2" s="1"/>
  <c r="C12" i="2"/>
  <c r="D5" i="2"/>
  <c r="D4" i="2"/>
  <c r="C11" i="2"/>
  <c r="D10" i="2"/>
  <c r="E3" i="2"/>
  <c r="F3" i="2" s="1"/>
  <c r="G3" i="2" s="1"/>
  <c r="G10" i="2" s="1"/>
  <c r="D9" i="2"/>
  <c r="E2" i="2"/>
  <c r="F2" i="2" s="1"/>
  <c r="G2" i="2" s="1"/>
  <c r="G9" i="2" s="1"/>
  <c r="C9" i="2"/>
  <c r="C5" i="1"/>
  <c r="E10" i="2" l="1"/>
  <c r="E9" i="2"/>
  <c r="C10" i="2"/>
  <c r="B13" i="2"/>
  <c r="H24" i="1"/>
  <c r="H16" i="1" s="1"/>
  <c r="K5" i="1"/>
  <c r="I22" i="1"/>
  <c r="I23" i="1" s="1"/>
  <c r="J21" i="1"/>
  <c r="J20" i="1"/>
  <c r="H6" i="1"/>
  <c r="H8" i="1" s="1"/>
  <c r="J6" i="1"/>
  <c r="J8" i="1" s="1"/>
  <c r="I6" i="1"/>
  <c r="I8" i="1" s="1"/>
  <c r="F10" i="2"/>
  <c r="F9" i="2"/>
  <c r="E5" i="2"/>
  <c r="D12" i="2"/>
  <c r="D11" i="2"/>
  <c r="E4" i="2"/>
  <c r="C13" i="2"/>
  <c r="D13" i="2" l="1"/>
  <c r="J9" i="1"/>
  <c r="J10" i="1" s="1"/>
  <c r="J13" i="1" s="1"/>
  <c r="H9" i="1"/>
  <c r="H10" i="1" s="1"/>
  <c r="H13" i="1" s="1"/>
  <c r="H17" i="1" s="1"/>
  <c r="I9" i="1"/>
  <c r="I10" i="1"/>
  <c r="I13" i="1" s="1"/>
  <c r="L5" i="1"/>
  <c r="M5" i="1" s="1"/>
  <c r="L22" i="1" s="1"/>
  <c r="L23" i="1" s="1"/>
  <c r="K20" i="1"/>
  <c r="J22" i="1"/>
  <c r="J23" i="1" s="1"/>
  <c r="K21" i="1"/>
  <c r="K6" i="1"/>
  <c r="K8" i="1" s="1"/>
  <c r="I24" i="1"/>
  <c r="I16" i="1" s="1"/>
  <c r="F5" i="2"/>
  <c r="E12" i="2"/>
  <c r="F4" i="2"/>
  <c r="E11" i="2"/>
  <c r="E13" i="2" l="1"/>
  <c r="I17" i="1"/>
  <c r="J24" i="1"/>
  <c r="J16" i="1" s="1"/>
  <c r="J17" i="1" s="1"/>
  <c r="K9" i="1"/>
  <c r="K10" i="1" s="1"/>
  <c r="K13" i="1" s="1"/>
  <c r="K22" i="1"/>
  <c r="K23" i="1" s="1"/>
  <c r="L21" i="1"/>
  <c r="L20" i="1"/>
  <c r="L6" i="1"/>
  <c r="L8" i="1" s="1"/>
  <c r="G5" i="2"/>
  <c r="G12" i="2" s="1"/>
  <c r="F12" i="2"/>
  <c r="G4" i="2"/>
  <c r="G11" i="2" s="1"/>
  <c r="F11" i="2"/>
  <c r="K24" i="1" l="1"/>
  <c r="K16" i="1"/>
  <c r="K17" i="1" s="1"/>
  <c r="L9" i="1"/>
  <c r="L10" i="1" s="1"/>
  <c r="L13" i="1" s="1"/>
  <c r="L24" i="1"/>
  <c r="L16" i="1" s="1"/>
  <c r="F13" i="2"/>
  <c r="G13" i="2"/>
  <c r="L17" i="1" l="1"/>
  <c r="H26" i="1"/>
  <c r="I26" i="1" l="1"/>
  <c r="J26" i="1" l="1"/>
  <c r="K26" i="1"/>
  <c r="L26" i="1" l="1"/>
  <c r="G28" i="1" l="1"/>
  <c r="G29" i="1" s="1"/>
</calcChain>
</file>

<file path=xl/sharedStrings.xml><?xml version="1.0" encoding="utf-8"?>
<sst xmlns="http://schemas.openxmlformats.org/spreadsheetml/2006/main" count="50" uniqueCount="41">
  <si>
    <t>Solution:</t>
  </si>
  <si>
    <t>Unlevered Net Income:</t>
  </si>
  <si>
    <t>Revenue</t>
  </si>
  <si>
    <t>Expenses</t>
  </si>
  <si>
    <t>Depreciation</t>
  </si>
  <si>
    <t>Taxes</t>
  </si>
  <si>
    <t>Pretax Income</t>
  </si>
  <si>
    <t>Unlevered Net Income</t>
  </si>
  <si>
    <t>Free Cash Flow</t>
  </si>
  <si>
    <t>Free Cash Flow:</t>
  </si>
  <si>
    <t>Capital Expenditures</t>
  </si>
  <si>
    <t>Change in Net Working Capital</t>
  </si>
  <si>
    <t>Year</t>
  </si>
  <si>
    <t>Revenues</t>
  </si>
  <si>
    <t>Fixed costs</t>
  </si>
  <si>
    <t>growth</t>
  </si>
  <si>
    <t>Variable Costs (% of rev)</t>
  </si>
  <si>
    <t>Net Working Capital</t>
  </si>
  <si>
    <t>Accounts Receivable</t>
  </si>
  <si>
    <t>Net Working Capital:</t>
  </si>
  <si>
    <t>Cash</t>
  </si>
  <si>
    <t>Inventory</t>
  </si>
  <si>
    <t>Accounts Payable</t>
  </si>
  <si>
    <t>Accounts Receivable (% Rev)</t>
  </si>
  <si>
    <t>Inventory (% Rev t+1)</t>
  </si>
  <si>
    <t>Accounts Payable (% Inv)</t>
  </si>
  <si>
    <t>Tax rate</t>
  </si>
  <si>
    <t>C</t>
  </si>
  <si>
    <t>AR</t>
  </si>
  <si>
    <t>I</t>
  </si>
  <si>
    <t>AP</t>
  </si>
  <si>
    <t>NWC</t>
  </si>
  <si>
    <t xml:space="preserve">Inputs: </t>
  </si>
  <si>
    <t>WACC</t>
  </si>
  <si>
    <t>Terminal Growth</t>
  </si>
  <si>
    <t>PV (FCF)</t>
  </si>
  <si>
    <t>Stock Price</t>
  </si>
  <si>
    <t>V(0)</t>
  </si>
  <si>
    <t>Debt</t>
  </si>
  <si>
    <t>Shares</t>
  </si>
  <si>
    <t>Depreciation = Capital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</si>
</sst>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3" fontId="0" fillId="0" borderId="0" xfId="0" applyNumberFormat="1"/>
    <xf numFmtId="0" fontId="0" fillId="0" borderId="0" xfId="0" applyBorder="1"/>
    <xf numFmtId="4" fontId="0" fillId="0" borderId="0" xfId="0" applyNumberFormat="1"/>
    <xf numFmtId="2" fontId="0" fillId="0" borderId="0" xfId="0" applyNumberFormat="1"/>
    <xf numFmtId="1" fontId="0" fillId="0" borderId="1" xfId="0" applyNumberFormat="1" applyBorder="1"/>
    <xf numFmtId="3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A2" sqref="A2"/>
    </sheetView>
  </sheetViews>
  <sheetFormatPr defaultRowHeight="15" x14ac:dyDescent="0.25"/>
  <cols>
    <col min="1" max="1" width="28.42578125" bestFit="1" customWidth="1"/>
    <col min="2" max="3" width="10.5703125" bestFit="1" customWidth="1"/>
    <col min="5" max="5" width="4" bestFit="1" customWidth="1"/>
    <col min="6" max="6" width="28.42578125" bestFit="1" customWidth="1"/>
    <col min="7" max="7" width="8.140625" bestFit="1" customWidth="1"/>
    <col min="8" max="11" width="6.5703125" bestFit="1" customWidth="1"/>
    <col min="12" max="12" width="8.140625" bestFit="1" customWidth="1"/>
    <col min="13" max="13" width="7.5703125" customWidth="1"/>
  </cols>
  <sheetData>
    <row r="1" spans="1:13" x14ac:dyDescent="0.25">
      <c r="A1" s="1" t="s">
        <v>32</v>
      </c>
      <c r="F1" s="1" t="s">
        <v>0</v>
      </c>
    </row>
    <row r="2" spans="1:13" x14ac:dyDescent="0.25">
      <c r="A2" t="s">
        <v>40</v>
      </c>
      <c r="B2" s="9">
        <v>14</v>
      </c>
      <c r="C2" s="10"/>
      <c r="D2" s="11" t="s">
        <v>15</v>
      </c>
    </row>
    <row r="3" spans="1:13" x14ac:dyDescent="0.25">
      <c r="A3" t="s">
        <v>13</v>
      </c>
      <c r="B3" s="10"/>
      <c r="C3" s="9">
        <v>100</v>
      </c>
      <c r="D3" s="10">
        <v>0.2</v>
      </c>
      <c r="F3" s="3" t="s">
        <v>12</v>
      </c>
      <c r="G3" s="3"/>
      <c r="H3" s="3">
        <v>1</v>
      </c>
      <c r="I3" s="3">
        <v>2</v>
      </c>
      <c r="J3" s="3">
        <v>3</v>
      </c>
      <c r="K3" s="3">
        <v>4</v>
      </c>
      <c r="L3" s="3">
        <v>5</v>
      </c>
      <c r="M3" s="12">
        <v>6</v>
      </c>
    </row>
    <row r="4" spans="1:13" x14ac:dyDescent="0.25">
      <c r="A4" t="s">
        <v>14</v>
      </c>
      <c r="B4" s="10"/>
      <c r="C4" s="9">
        <v>30</v>
      </c>
      <c r="D4" s="10"/>
      <c r="F4" t="s">
        <v>1</v>
      </c>
    </row>
    <row r="5" spans="1:13" x14ac:dyDescent="0.25">
      <c r="A5" t="s">
        <v>16</v>
      </c>
      <c r="B5" s="10"/>
      <c r="C5" s="10">
        <f>0.4</f>
        <v>0.4</v>
      </c>
      <c r="D5" s="10"/>
      <c r="F5" t="s">
        <v>2</v>
      </c>
      <c r="G5" s="6">
        <f>C3</f>
        <v>100</v>
      </c>
      <c r="H5" s="7">
        <f>G5*(1+$D3)</f>
        <v>120</v>
      </c>
      <c r="I5" s="7">
        <f t="shared" ref="I5:L5" si="0">H5*(1+$D3)</f>
        <v>144</v>
      </c>
      <c r="J5" s="7">
        <f t="shared" si="0"/>
        <v>172.79999999999998</v>
      </c>
      <c r="K5" s="7">
        <f t="shared" si="0"/>
        <v>207.35999999999999</v>
      </c>
      <c r="L5" s="7">
        <f t="shared" si="0"/>
        <v>248.83199999999997</v>
      </c>
      <c r="M5" s="7">
        <f>L5*(1+B15)</f>
        <v>256.29695999999996</v>
      </c>
    </row>
    <row r="6" spans="1:13" x14ac:dyDescent="0.25">
      <c r="A6" s="2" t="s">
        <v>19</v>
      </c>
      <c r="B6" s="10"/>
      <c r="C6" s="10"/>
      <c r="D6" s="10"/>
      <c r="F6" t="s">
        <v>3</v>
      </c>
      <c r="H6" s="7">
        <f>$C4+$C5*H5</f>
        <v>78</v>
      </c>
      <c r="I6" s="7">
        <f t="shared" ref="I6:L6" si="1">$C4+$C5*I5</f>
        <v>87.6</v>
      </c>
      <c r="J6" s="7">
        <f t="shared" si="1"/>
        <v>99.11999999999999</v>
      </c>
      <c r="K6" s="7">
        <f t="shared" si="1"/>
        <v>112.944</v>
      </c>
      <c r="L6" s="7">
        <f t="shared" si="1"/>
        <v>129.53280000000001</v>
      </c>
    </row>
    <row r="7" spans="1:13" x14ac:dyDescent="0.25">
      <c r="A7" t="s">
        <v>20</v>
      </c>
      <c r="B7" s="10">
        <v>0.05</v>
      </c>
      <c r="C7" s="10"/>
      <c r="D7" s="10"/>
      <c r="F7" t="s">
        <v>4</v>
      </c>
      <c r="H7" s="7">
        <f>$B2</f>
        <v>14</v>
      </c>
      <c r="I7" s="7">
        <f t="shared" ref="I7:L7" si="2">$B2</f>
        <v>14</v>
      </c>
      <c r="J7" s="7">
        <f t="shared" si="2"/>
        <v>14</v>
      </c>
      <c r="K7" s="7">
        <f t="shared" si="2"/>
        <v>14</v>
      </c>
      <c r="L7" s="7">
        <f t="shared" si="2"/>
        <v>14</v>
      </c>
    </row>
    <row r="8" spans="1:13" x14ac:dyDescent="0.25">
      <c r="A8" t="s">
        <v>23</v>
      </c>
      <c r="B8" s="10">
        <v>0.25</v>
      </c>
      <c r="C8" s="10"/>
      <c r="D8" s="10"/>
      <c r="F8" t="s">
        <v>6</v>
      </c>
      <c r="H8" s="7">
        <f>H5-H6-H7</f>
        <v>28</v>
      </c>
      <c r="I8" s="7">
        <f t="shared" ref="I8:L8" si="3">I5-I6-I7</f>
        <v>42.400000000000006</v>
      </c>
      <c r="J8" s="7">
        <f t="shared" si="3"/>
        <v>59.679999999999993</v>
      </c>
      <c r="K8" s="7">
        <f t="shared" si="3"/>
        <v>80.415999999999983</v>
      </c>
      <c r="L8" s="7">
        <f t="shared" si="3"/>
        <v>105.29919999999996</v>
      </c>
    </row>
    <row r="9" spans="1:13" x14ac:dyDescent="0.25">
      <c r="A9" t="s">
        <v>24</v>
      </c>
      <c r="B9" s="10">
        <v>0.4</v>
      </c>
      <c r="C9" s="10"/>
      <c r="D9" s="10"/>
      <c r="F9" t="s">
        <v>5</v>
      </c>
      <c r="H9" s="7">
        <f>$B12*H8</f>
        <v>9.7999999999999989</v>
      </c>
      <c r="I9" s="7">
        <f t="shared" ref="I9:L9" si="4">$B12*I8</f>
        <v>14.840000000000002</v>
      </c>
      <c r="J9" s="7">
        <f t="shared" si="4"/>
        <v>20.887999999999995</v>
      </c>
      <c r="K9" s="7">
        <f t="shared" si="4"/>
        <v>28.145599999999991</v>
      </c>
      <c r="L9" s="7">
        <f t="shared" si="4"/>
        <v>36.854719999999979</v>
      </c>
    </row>
    <row r="10" spans="1:13" x14ac:dyDescent="0.25">
      <c r="A10" t="s">
        <v>25</v>
      </c>
      <c r="B10" s="10">
        <v>0.45</v>
      </c>
      <c r="C10" s="10"/>
      <c r="D10" s="10"/>
      <c r="F10" t="s">
        <v>7</v>
      </c>
      <c r="H10" s="7">
        <f>H8-H9</f>
        <v>18.200000000000003</v>
      </c>
      <c r="I10" s="7">
        <f t="shared" ref="I10:L10" si="5">I8-I9</f>
        <v>27.560000000000002</v>
      </c>
      <c r="J10" s="7">
        <f t="shared" si="5"/>
        <v>38.792000000000002</v>
      </c>
      <c r="K10" s="7">
        <f t="shared" si="5"/>
        <v>52.270399999999995</v>
      </c>
      <c r="L10" s="7">
        <f t="shared" si="5"/>
        <v>68.44447999999997</v>
      </c>
    </row>
    <row r="11" spans="1:13" x14ac:dyDescent="0.25">
      <c r="B11" s="10"/>
      <c r="C11" s="10"/>
      <c r="D11" s="10"/>
      <c r="H11" s="7"/>
      <c r="I11" s="7"/>
      <c r="J11" s="7"/>
      <c r="K11" s="7"/>
      <c r="L11" s="7"/>
    </row>
    <row r="12" spans="1:13" x14ac:dyDescent="0.25">
      <c r="A12" t="s">
        <v>26</v>
      </c>
      <c r="B12" s="10">
        <v>0.35</v>
      </c>
      <c r="C12" s="10"/>
      <c r="D12" s="10"/>
      <c r="F12" s="3" t="s">
        <v>9</v>
      </c>
      <c r="G12" s="3"/>
      <c r="H12" s="8">
        <f>H3</f>
        <v>1</v>
      </c>
      <c r="I12" s="8">
        <f t="shared" ref="I12:L12" si="6">I3</f>
        <v>2</v>
      </c>
      <c r="J12" s="8">
        <f t="shared" si="6"/>
        <v>3</v>
      </c>
      <c r="K12" s="8">
        <f t="shared" si="6"/>
        <v>4</v>
      </c>
      <c r="L12" s="8">
        <f t="shared" si="6"/>
        <v>5</v>
      </c>
    </row>
    <row r="13" spans="1:13" x14ac:dyDescent="0.25">
      <c r="B13" s="10"/>
      <c r="C13" s="10"/>
      <c r="D13" s="10"/>
      <c r="F13" t="s">
        <v>7</v>
      </c>
      <c r="H13" s="7">
        <f>H10</f>
        <v>18.200000000000003</v>
      </c>
      <c r="I13" s="7">
        <f t="shared" ref="I13:L13" si="7">I10</f>
        <v>27.560000000000002</v>
      </c>
      <c r="J13" s="7">
        <f t="shared" si="7"/>
        <v>38.792000000000002</v>
      </c>
      <c r="K13" s="7">
        <f t="shared" si="7"/>
        <v>52.270399999999995</v>
      </c>
      <c r="L13" s="7">
        <f t="shared" si="7"/>
        <v>68.44447999999997</v>
      </c>
    </row>
    <row r="14" spans="1:13" x14ac:dyDescent="0.25">
      <c r="A14" t="s">
        <v>33</v>
      </c>
      <c r="B14" s="10">
        <v>0.09</v>
      </c>
      <c r="C14" s="10"/>
      <c r="D14" s="10"/>
      <c r="F14" t="s">
        <v>4</v>
      </c>
      <c r="H14" s="7">
        <f>$B2</f>
        <v>14</v>
      </c>
      <c r="I14" s="7">
        <f t="shared" ref="I14:L14" si="8">$B2</f>
        <v>14</v>
      </c>
      <c r="J14" s="7">
        <f t="shared" si="8"/>
        <v>14</v>
      </c>
      <c r="K14" s="7">
        <f t="shared" si="8"/>
        <v>14</v>
      </c>
      <c r="L14" s="7">
        <f t="shared" si="8"/>
        <v>14</v>
      </c>
    </row>
    <row r="15" spans="1:13" x14ac:dyDescent="0.25">
      <c r="A15" t="s">
        <v>34</v>
      </c>
      <c r="B15" s="10">
        <v>0.03</v>
      </c>
      <c r="C15" s="10"/>
      <c r="D15" s="10"/>
      <c r="F15" t="s">
        <v>10</v>
      </c>
      <c r="H15" s="7">
        <f>H14</f>
        <v>14</v>
      </c>
      <c r="I15" s="7">
        <f t="shared" ref="I15:L15" si="9">I14</f>
        <v>14</v>
      </c>
      <c r="J15" s="7">
        <f t="shared" si="9"/>
        <v>14</v>
      </c>
      <c r="K15" s="7">
        <f t="shared" si="9"/>
        <v>14</v>
      </c>
      <c r="L15" s="7">
        <f t="shared" si="9"/>
        <v>14</v>
      </c>
    </row>
    <row r="16" spans="1:13" x14ac:dyDescent="0.25">
      <c r="B16" s="10"/>
      <c r="C16" s="10"/>
      <c r="D16" s="10"/>
      <c r="F16" t="s">
        <v>11</v>
      </c>
      <c r="H16" s="7">
        <f>H24-G24</f>
        <v>11.279999999999994</v>
      </c>
      <c r="I16" s="7">
        <f t="shared" ref="I16:L16" si="10">I24-H24</f>
        <v>13.536000000000001</v>
      </c>
      <c r="J16" s="7">
        <f t="shared" si="10"/>
        <v>16.243199999999987</v>
      </c>
      <c r="K16" s="7">
        <f t="shared" si="10"/>
        <v>19.491839999999996</v>
      </c>
      <c r="L16" s="7">
        <f t="shared" si="10"/>
        <v>14.083891200000011</v>
      </c>
    </row>
    <row r="17" spans="1:18" x14ac:dyDescent="0.25">
      <c r="A17" t="s">
        <v>38</v>
      </c>
      <c r="B17" s="10">
        <v>300</v>
      </c>
      <c r="C17" s="10"/>
      <c r="D17" s="10"/>
      <c r="F17" t="s">
        <v>8</v>
      </c>
      <c r="H17" s="7">
        <f>H13+H14-H15-H16</f>
        <v>6.9200000000000088</v>
      </c>
      <c r="I17" s="7">
        <f t="shared" ref="I17:L17" si="11">I13+I14-I15-I16</f>
        <v>14.024000000000001</v>
      </c>
      <c r="J17" s="7">
        <f t="shared" si="11"/>
        <v>22.548800000000014</v>
      </c>
      <c r="K17" s="7">
        <f t="shared" si="11"/>
        <v>32.778559999999999</v>
      </c>
      <c r="L17" s="7">
        <f t="shared" si="11"/>
        <v>54.36058879999996</v>
      </c>
    </row>
    <row r="18" spans="1:18" x14ac:dyDescent="0.25">
      <c r="A18" t="s">
        <v>39</v>
      </c>
      <c r="B18" s="10">
        <v>25</v>
      </c>
      <c r="C18" s="10"/>
      <c r="D18" s="10"/>
      <c r="H18" s="7"/>
      <c r="I18" s="7"/>
      <c r="J18" s="7"/>
      <c r="K18" s="7"/>
      <c r="L18" s="7"/>
    </row>
    <row r="19" spans="1:18" x14ac:dyDescent="0.25">
      <c r="F19" s="3" t="s">
        <v>17</v>
      </c>
      <c r="G19" s="3">
        <v>0</v>
      </c>
      <c r="H19" s="8">
        <f>H12</f>
        <v>1</v>
      </c>
      <c r="I19" s="8">
        <f t="shared" ref="I19:L19" si="12">I12</f>
        <v>2</v>
      </c>
      <c r="J19" s="8">
        <f t="shared" si="12"/>
        <v>3</v>
      </c>
      <c r="K19" s="8">
        <f t="shared" si="12"/>
        <v>4</v>
      </c>
      <c r="L19" s="8">
        <f t="shared" si="12"/>
        <v>5</v>
      </c>
    </row>
    <row r="20" spans="1:18" x14ac:dyDescent="0.25">
      <c r="F20" t="s">
        <v>20</v>
      </c>
      <c r="G20" s="7">
        <f>$B7*G5</f>
        <v>5</v>
      </c>
      <c r="H20" s="7">
        <f t="shared" ref="H20:L20" si="13">$B7*H5</f>
        <v>6</v>
      </c>
      <c r="I20" s="7">
        <f t="shared" si="13"/>
        <v>7.2</v>
      </c>
      <c r="J20" s="7">
        <f t="shared" si="13"/>
        <v>8.6399999999999988</v>
      </c>
      <c r="K20" s="7">
        <f t="shared" si="13"/>
        <v>10.368</v>
      </c>
      <c r="L20" s="7">
        <f t="shared" si="13"/>
        <v>12.441599999999999</v>
      </c>
    </row>
    <row r="21" spans="1:18" x14ac:dyDescent="0.25">
      <c r="F21" t="s">
        <v>18</v>
      </c>
      <c r="G21" s="7">
        <f>$B8*G5</f>
        <v>25</v>
      </c>
      <c r="H21" s="7">
        <f t="shared" ref="H21:L21" si="14">$B8*H5</f>
        <v>30</v>
      </c>
      <c r="I21" s="7">
        <f t="shared" si="14"/>
        <v>36</v>
      </c>
      <c r="J21" s="7">
        <f t="shared" si="14"/>
        <v>43.199999999999996</v>
      </c>
      <c r="K21" s="7">
        <f t="shared" si="14"/>
        <v>51.839999999999996</v>
      </c>
      <c r="L21" s="7">
        <f t="shared" si="14"/>
        <v>62.207999999999991</v>
      </c>
    </row>
    <row r="22" spans="1:18" s="5" customFormat="1" x14ac:dyDescent="0.25">
      <c r="A22"/>
      <c r="B22"/>
      <c r="C22"/>
      <c r="D22"/>
      <c r="E22"/>
      <c r="F22" t="s">
        <v>21</v>
      </c>
      <c r="G22" s="7">
        <f>$B9*H5</f>
        <v>48</v>
      </c>
      <c r="H22" s="7">
        <f t="shared" ref="H22:L22" si="15">$B9*I5</f>
        <v>57.6</v>
      </c>
      <c r="I22" s="7">
        <f t="shared" si="15"/>
        <v>69.11999999999999</v>
      </c>
      <c r="J22" s="7">
        <f t="shared" si="15"/>
        <v>82.944000000000003</v>
      </c>
      <c r="K22" s="7">
        <f t="shared" si="15"/>
        <v>99.532799999999995</v>
      </c>
      <c r="L22" s="7">
        <f t="shared" si="15"/>
        <v>102.51878399999998</v>
      </c>
      <c r="O22"/>
      <c r="P22"/>
      <c r="Q22"/>
      <c r="R22"/>
    </row>
    <row r="23" spans="1:18" x14ac:dyDescent="0.25">
      <c r="F23" t="s">
        <v>22</v>
      </c>
      <c r="G23" s="6">
        <f>$B10*G22</f>
        <v>21.6</v>
      </c>
      <c r="H23" s="6">
        <f t="shared" ref="H23:L23" si="16">$B10*H22</f>
        <v>25.92</v>
      </c>
      <c r="I23" s="6">
        <f t="shared" si="16"/>
        <v>31.103999999999996</v>
      </c>
      <c r="J23" s="6">
        <f t="shared" si="16"/>
        <v>37.324800000000003</v>
      </c>
      <c r="K23" s="6">
        <f t="shared" si="16"/>
        <v>44.789760000000001</v>
      </c>
      <c r="L23" s="6">
        <f t="shared" si="16"/>
        <v>46.133452799999993</v>
      </c>
    </row>
    <row r="24" spans="1:18" x14ac:dyDescent="0.25">
      <c r="F24" t="s">
        <v>17</v>
      </c>
      <c r="G24" s="7">
        <f>G20+G21+G22-G23</f>
        <v>56.4</v>
      </c>
      <c r="H24" s="7">
        <f t="shared" ref="H24:L24" si="17">H20+H21+H22-H23</f>
        <v>67.679999999999993</v>
      </c>
      <c r="I24" s="7">
        <f t="shared" si="17"/>
        <v>81.215999999999994</v>
      </c>
      <c r="J24" s="7">
        <f t="shared" si="17"/>
        <v>97.459199999999981</v>
      </c>
      <c r="K24" s="7">
        <f t="shared" si="17"/>
        <v>116.95103999999998</v>
      </c>
      <c r="L24" s="7">
        <f t="shared" si="17"/>
        <v>131.03493119999999</v>
      </c>
    </row>
    <row r="26" spans="1:18" x14ac:dyDescent="0.25">
      <c r="F26" t="s">
        <v>35</v>
      </c>
      <c r="H26" s="6">
        <f>H17/(1+$B14)^H12</f>
        <v>6.3486238532110164</v>
      </c>
      <c r="I26" s="6">
        <f t="shared" ref="I26:K26" si="18">I17/(1+$B14)^I12</f>
        <v>11.803720225570238</v>
      </c>
      <c r="J26" s="6">
        <f t="shared" si="18"/>
        <v>17.411810855200933</v>
      </c>
      <c r="K26" s="6">
        <f t="shared" si="18"/>
        <v>23.221158286413203</v>
      </c>
      <c r="L26" s="6">
        <f>L17/(B14-B15)/(1+B14)^(L12-1)</f>
        <v>641.84019323780547</v>
      </c>
    </row>
    <row r="28" spans="1:18" x14ac:dyDescent="0.25">
      <c r="F28" t="s">
        <v>37</v>
      </c>
      <c r="G28" s="6">
        <f>SUM(H26:L26)</f>
        <v>700.6255064582009</v>
      </c>
    </row>
    <row r="29" spans="1:18" x14ac:dyDescent="0.25">
      <c r="F29" t="s">
        <v>36</v>
      </c>
      <c r="G29" s="6">
        <f>(G28+G20-B17)/B18</f>
        <v>16.225020258328037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C9" sqref="C9"/>
    </sheetView>
  </sheetViews>
  <sheetFormatPr defaultRowHeight="15" x14ac:dyDescent="0.25"/>
  <cols>
    <col min="3" max="7" width="10.140625" bestFit="1" customWidth="1"/>
  </cols>
  <sheetData>
    <row r="1" spans="1:7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</row>
    <row r="2" spans="1:7" x14ac:dyDescent="0.25">
      <c r="A2" t="s">
        <v>27</v>
      </c>
      <c r="B2" s="4">
        <f>2900000+1700000</f>
        <v>4600000</v>
      </c>
      <c r="C2" s="4">
        <f>B2*(1+C$7)</f>
        <v>5060000</v>
      </c>
      <c r="D2" s="4">
        <f t="shared" ref="D2:G2" si="0">C2*(1+D$7)</f>
        <v>5313000</v>
      </c>
      <c r="E2" s="4">
        <f t="shared" si="0"/>
        <v>5472390</v>
      </c>
      <c r="F2" s="4">
        <f t="shared" si="0"/>
        <v>5198770.5</v>
      </c>
      <c r="G2" s="4">
        <f t="shared" si="0"/>
        <v>5042807.3849999998</v>
      </c>
    </row>
    <row r="3" spans="1:7" x14ac:dyDescent="0.25">
      <c r="A3" t="s">
        <v>28</v>
      </c>
      <c r="B3" s="4">
        <f>4100000</f>
        <v>4100000</v>
      </c>
      <c r="C3" s="4">
        <f t="shared" ref="C3:G6" si="1">B3*(1+C$7)</f>
        <v>4510000</v>
      </c>
      <c r="D3" s="4">
        <f t="shared" si="1"/>
        <v>4735500</v>
      </c>
      <c r="E3" s="4">
        <f t="shared" si="1"/>
        <v>4877565</v>
      </c>
      <c r="F3" s="4">
        <f t="shared" si="1"/>
        <v>4633686.75</v>
      </c>
      <c r="G3" s="4">
        <f t="shared" si="1"/>
        <v>4494676.1475</v>
      </c>
    </row>
    <row r="4" spans="1:7" x14ac:dyDescent="0.25">
      <c r="A4" t="s">
        <v>29</v>
      </c>
      <c r="B4" s="4">
        <f>3800000</f>
        <v>3800000</v>
      </c>
      <c r="C4" s="4">
        <f t="shared" si="1"/>
        <v>4180000.0000000005</v>
      </c>
      <c r="D4" s="4">
        <f t="shared" si="1"/>
        <v>4389000.0000000009</v>
      </c>
      <c r="E4" s="4">
        <f t="shared" si="1"/>
        <v>4520670.0000000009</v>
      </c>
      <c r="F4" s="4">
        <f t="shared" si="1"/>
        <v>4294636.5000000009</v>
      </c>
      <c r="G4" s="4">
        <f t="shared" si="1"/>
        <v>4165797.4050000007</v>
      </c>
    </row>
    <row r="5" spans="1:7" x14ac:dyDescent="0.25">
      <c r="A5" t="s">
        <v>30</v>
      </c>
      <c r="B5" s="4">
        <f>2800000</f>
        <v>2800000</v>
      </c>
      <c r="C5" s="4">
        <f t="shared" si="1"/>
        <v>3080000.0000000005</v>
      </c>
      <c r="D5" s="4">
        <f t="shared" si="1"/>
        <v>3234000.0000000005</v>
      </c>
      <c r="E5" s="4">
        <f t="shared" si="1"/>
        <v>3331020.0000000005</v>
      </c>
      <c r="F5" s="4">
        <f t="shared" si="1"/>
        <v>3164469.0000000005</v>
      </c>
      <c r="G5" s="4">
        <f t="shared" si="1"/>
        <v>3069534.93</v>
      </c>
    </row>
    <row r="6" spans="1:7" x14ac:dyDescent="0.25">
      <c r="A6" t="s">
        <v>31</v>
      </c>
      <c r="B6" s="4">
        <f>B2+B3+B4-B5</f>
        <v>9700000</v>
      </c>
      <c r="C6" s="4">
        <f t="shared" si="1"/>
        <v>10670000</v>
      </c>
      <c r="D6" s="4">
        <f t="shared" si="1"/>
        <v>11203500</v>
      </c>
      <c r="E6" s="4">
        <f t="shared" si="1"/>
        <v>11539605</v>
      </c>
      <c r="F6" s="4">
        <f t="shared" si="1"/>
        <v>10962624.75</v>
      </c>
      <c r="G6" s="4">
        <f t="shared" si="1"/>
        <v>10633746.0075</v>
      </c>
    </row>
    <row r="7" spans="1:7" x14ac:dyDescent="0.25">
      <c r="C7">
        <v>0.1</v>
      </c>
      <c r="D7">
        <v>0.05</v>
      </c>
      <c r="E7">
        <v>0.03</v>
      </c>
      <c r="F7">
        <v>-0.05</v>
      </c>
      <c r="G7">
        <v>-0.03</v>
      </c>
    </row>
    <row r="9" spans="1:7" x14ac:dyDescent="0.25">
      <c r="A9" t="s">
        <v>27</v>
      </c>
      <c r="B9" s="4">
        <f>B2</f>
        <v>4600000</v>
      </c>
      <c r="C9" s="4">
        <f>ROUND(C2/100000,0)*100000</f>
        <v>5100000</v>
      </c>
      <c r="D9" s="4">
        <f t="shared" ref="D9:G9" si="2">ROUND(D2/100000,0)*100000</f>
        <v>5300000</v>
      </c>
      <c r="E9" s="4">
        <f t="shared" si="2"/>
        <v>5500000</v>
      </c>
      <c r="F9" s="4">
        <f t="shared" si="2"/>
        <v>5200000</v>
      </c>
      <c r="G9" s="4">
        <f t="shared" si="2"/>
        <v>5000000</v>
      </c>
    </row>
    <row r="10" spans="1:7" x14ac:dyDescent="0.25">
      <c r="A10" t="s">
        <v>28</v>
      </c>
      <c r="B10" s="4">
        <f>B3</f>
        <v>4100000</v>
      </c>
      <c r="C10" s="4">
        <f t="shared" ref="C10:G12" si="3">ROUND(C3/100000,0)*100000</f>
        <v>4500000</v>
      </c>
      <c r="D10" s="4">
        <f t="shared" si="3"/>
        <v>4700000</v>
      </c>
      <c r="E10" s="4">
        <f t="shared" si="3"/>
        <v>4900000</v>
      </c>
      <c r="F10" s="4">
        <f t="shared" si="3"/>
        <v>4600000</v>
      </c>
      <c r="G10" s="4">
        <f t="shared" si="3"/>
        <v>4500000</v>
      </c>
    </row>
    <row r="11" spans="1:7" x14ac:dyDescent="0.25">
      <c r="A11" t="s">
        <v>29</v>
      </c>
      <c r="B11" s="4">
        <f t="shared" ref="B11:B12" si="4">B4</f>
        <v>3800000</v>
      </c>
      <c r="C11" s="4">
        <f t="shared" si="3"/>
        <v>4200000</v>
      </c>
      <c r="D11" s="4">
        <f t="shared" si="3"/>
        <v>4400000</v>
      </c>
      <c r="E11" s="4">
        <f t="shared" si="3"/>
        <v>4500000</v>
      </c>
      <c r="F11" s="4">
        <f t="shared" si="3"/>
        <v>4300000</v>
      </c>
      <c r="G11" s="4">
        <f t="shared" si="3"/>
        <v>4200000</v>
      </c>
    </row>
    <row r="12" spans="1:7" x14ac:dyDescent="0.25">
      <c r="A12" t="s">
        <v>30</v>
      </c>
      <c r="B12" s="4">
        <f t="shared" si="4"/>
        <v>2800000</v>
      </c>
      <c r="C12" s="4">
        <f t="shared" si="3"/>
        <v>3100000</v>
      </c>
      <c r="D12" s="4">
        <f t="shared" si="3"/>
        <v>3200000</v>
      </c>
      <c r="E12" s="4">
        <f t="shared" si="3"/>
        <v>3300000</v>
      </c>
      <c r="F12" s="4">
        <f t="shared" si="3"/>
        <v>3200000</v>
      </c>
      <c r="G12" s="4">
        <f t="shared" si="3"/>
        <v>3100000</v>
      </c>
    </row>
    <row r="13" spans="1:7" x14ac:dyDescent="0.25">
      <c r="A13" t="s">
        <v>31</v>
      </c>
      <c r="B13" s="4">
        <f>B9+B10+B11-B12</f>
        <v>9700000</v>
      </c>
      <c r="C13" s="4">
        <f>C9+C10+C11-C12</f>
        <v>10700000</v>
      </c>
      <c r="D13" s="4">
        <f t="shared" ref="D13:G13" si="5">D9+D10+D11-D12</f>
        <v>11200000</v>
      </c>
      <c r="E13" s="4">
        <f t="shared" si="5"/>
        <v>11600000</v>
      </c>
      <c r="F13" s="4">
        <f t="shared" si="5"/>
        <v>10900000</v>
      </c>
      <c r="G13" s="4">
        <f t="shared" si="5"/>
        <v>10600000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Rich</dc:creator>
  <cp:lastModifiedBy>Rich, Steven P.</cp:lastModifiedBy>
  <dcterms:created xsi:type="dcterms:W3CDTF">2014-01-28T18:44:29Z</dcterms:created>
  <dcterms:modified xsi:type="dcterms:W3CDTF">2021-10-29T16:32:27Z</dcterms:modified>
</cp:coreProperties>
</file>