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_rich\Documents\Teaching\2017 Summer\Berk Demarzo\"/>
    </mc:Choice>
  </mc:AlternateContent>
  <bookViews>
    <workbookView xWindow="0" yWindow="0" windowWidth="15750" windowHeight="11985"/>
  </bookViews>
  <sheets>
    <sheet name="Financial Statement Analysis" sheetId="69" r:id="rId1"/>
    <sheet name="INCOME_STATEMENT" sheetId="25" r:id="rId2"/>
    <sheet name="BALANCE_SHEET" sheetId="27" r:id="rId3"/>
    <sheet name="BALANCE_SHEET2" sheetId="28" r:id="rId4"/>
    <sheet name="STOCKHOLDERS_EQUITY" sheetId="29" r:id="rId5"/>
    <sheet name="CASH_FLOW" sheetId="30" r:id="rId6"/>
  </sheets>
  <calcPr calcId="171027"/>
</workbook>
</file>

<file path=xl/calcChain.xml><?xml version="1.0" encoding="utf-8"?>
<calcChain xmlns="http://schemas.openxmlformats.org/spreadsheetml/2006/main">
  <c r="C53" i="69" l="1"/>
  <c r="B53" i="69"/>
  <c r="C43" i="69"/>
  <c r="B43" i="69"/>
  <c r="D43" i="69" s="1"/>
  <c r="C42" i="69"/>
  <c r="B42" i="69"/>
  <c r="D42" i="69" s="1"/>
  <c r="D41" i="69"/>
  <c r="C41" i="69"/>
  <c r="B41" i="69"/>
  <c r="D35" i="69"/>
  <c r="D28" i="69"/>
  <c r="C47" i="69"/>
  <c r="B47" i="69"/>
  <c r="C35" i="69"/>
  <c r="B35" i="69"/>
  <c r="C30" i="69"/>
  <c r="B30" i="69"/>
  <c r="D30" i="69" s="1"/>
  <c r="C50" i="69"/>
  <c r="B50" i="69"/>
  <c r="C26" i="69"/>
  <c r="C49" i="69"/>
  <c r="C28" i="69" s="1"/>
  <c r="B49" i="69"/>
  <c r="B28" i="69" s="1"/>
  <c r="C48" i="69"/>
  <c r="C23" i="69" s="1"/>
  <c r="B48" i="69"/>
  <c r="B23" i="69" s="1"/>
  <c r="D23" i="69" s="1"/>
  <c r="C22" i="69" l="1"/>
  <c r="B22" i="69"/>
  <c r="D22" i="69" s="1"/>
  <c r="C27" i="69"/>
  <c r="B51" i="69"/>
  <c r="B52" i="69" s="1"/>
  <c r="B34" i="69"/>
  <c r="D34" i="69" s="1"/>
  <c r="C51" i="69"/>
  <c r="C52" i="69" s="1"/>
  <c r="C34" i="69"/>
  <c r="B26" i="69"/>
  <c r="D26" i="69" s="1"/>
  <c r="B27" i="69"/>
  <c r="D27" i="69" s="1"/>
  <c r="C19" i="69"/>
  <c r="B19" i="69"/>
  <c r="C18" i="69"/>
  <c r="B18" i="69"/>
  <c r="C17" i="69"/>
  <c r="B17" i="69"/>
  <c r="C16" i="69"/>
  <c r="B16" i="69"/>
  <c r="C15" i="69"/>
  <c r="B15" i="69"/>
  <c r="C14" i="69"/>
  <c r="B14" i="69"/>
  <c r="C11" i="69"/>
  <c r="B11" i="69"/>
  <c r="C10" i="69"/>
  <c r="B10" i="69"/>
  <c r="C9" i="69"/>
  <c r="B9" i="69"/>
  <c r="C6" i="69"/>
  <c r="B6" i="69"/>
  <c r="C5" i="69"/>
  <c r="B5" i="69"/>
  <c r="C4" i="69"/>
  <c r="B4" i="69"/>
  <c r="C3" i="69"/>
  <c r="B3" i="69"/>
  <c r="B44" i="69" l="1"/>
  <c r="B38" i="69"/>
  <c r="B37" i="69"/>
  <c r="D37" i="69" s="1"/>
  <c r="B36" i="69"/>
  <c r="D36" i="69" s="1"/>
  <c r="C37" i="69"/>
  <c r="C36" i="69"/>
  <c r="C38" i="69"/>
  <c r="C44" i="69"/>
  <c r="C31" i="69"/>
  <c r="C29" i="69"/>
  <c r="B31" i="69"/>
  <c r="D31" i="69" s="1"/>
  <c r="B29" i="69"/>
  <c r="D29" i="69" s="1"/>
  <c r="D10" i="69"/>
  <c r="D14" i="69"/>
  <c r="D16" i="69"/>
  <c r="D18" i="69"/>
  <c r="D17" i="69"/>
  <c r="D4" i="69"/>
  <c r="D6" i="69"/>
  <c r="D3" i="69"/>
  <c r="D9" i="69"/>
  <c r="D19" i="69"/>
  <c r="D5" i="69"/>
  <c r="D11" i="69"/>
  <c r="D15" i="69"/>
  <c r="D38" i="69" l="1"/>
  <c r="D44" i="69"/>
</calcChain>
</file>

<file path=xl/sharedStrings.xml><?xml version="1.0" encoding="utf-8"?>
<sst xmlns="http://schemas.openxmlformats.org/spreadsheetml/2006/main" count="311" uniqueCount="207">
  <si>
    <t>Created by EDGAR Online, Inc.</t>
  </si>
  <si>
    <t/>
  </si>
  <si>
    <t>APPLE INC</t>
  </si>
  <si>
    <t>Form Type: 10-K</t>
  </si>
  <si>
    <t>Period End: Sep 26, 2015</t>
  </si>
  <si>
    <t>Date Filed: Oct 28, 2015</t>
  </si>
  <si>
    <t>Total</t>
  </si>
  <si>
    <t>Net sales</t>
  </si>
  <si>
    <t>Net income</t>
  </si>
  <si>
    <t>Earnings per share:</t>
  </si>
  <si>
    <t>Basic</t>
  </si>
  <si>
    <t>Diluted</t>
  </si>
  <si>
    <t>$0</t>
  </si>
  <si>
    <t>Total assets</t>
  </si>
  <si>
    <t>Commercial paper</t>
  </si>
  <si>
    <t>Total liabilities</t>
  </si>
  <si>
    <t>Total shareholders' equity</t>
  </si>
  <si>
    <t>Change</t>
  </si>
  <si>
    <t>Gross Margin</t>
  </si>
  <si>
    <t>Cost of sales</t>
  </si>
  <si>
    <t>Gross margin</t>
  </si>
  <si>
    <t>Research and development</t>
  </si>
  <si>
    <t>Selling, general and administrative</t>
  </si>
  <si>
    <t>Total operating expenses</t>
  </si>
  <si>
    <t>Provision for income taxes</t>
  </si>
  <si>
    <t>Property, plant and equipment, net</t>
  </si>
  <si>
    <t>Cash generated by operating activities</t>
  </si>
  <si>
    <t>Cash used in investing activities</t>
  </si>
  <si>
    <t>Cash used in financing activities</t>
  </si>
  <si>
    <t>INCOME_STATEMENT</t>
  </si>
  <si>
    <t>CONSOLIDATED STATEMENTS OF OPERATIONS</t>
  </si>
  <si>
    <t>(In millions, except number of shares which are reflected in thousands and per</t>
  </si>
  <si>
    <t>share amounts)</t>
  </si>
  <si>
    <t>Years ended</t>
  </si>
  <si>
    <t>September 26,</t>
  </si>
  <si>
    <t>September 27,</t>
  </si>
  <si>
    <t>September 28,</t>
  </si>
  <si>
    <t>Operating expenses:</t>
  </si>
  <si>
    <t>Operating income</t>
  </si>
  <si>
    <t>Other income/(expense), net</t>
  </si>
  <si>
    <t>Income before provision for income taxes</t>
  </si>
  <si>
    <t>Shares used in computing earnings per share:</t>
  </si>
  <si>
    <t>Cash dividends declared per share</t>
  </si>
  <si>
    <t>(In millions)</t>
  </si>
  <si>
    <t>respectively</t>
  </si>
  <si>
    <t>BALANCE_SHEET</t>
  </si>
  <si>
    <t>CONSOLIDATED BALANCE SHEETS</t>
  </si>
  <si>
    <t>(In millions, except number of shares which are reflected in thousands and par</t>
  </si>
  <si>
    <t>value)</t>
  </si>
  <si>
    <t>ASSETS:</t>
  </si>
  <si>
    <t>Current assets:</t>
  </si>
  <si>
    <t>Cash and cash equivalents</t>
  </si>
  <si>
    <t>Short-term marketable securities</t>
  </si>
  <si>
    <t>Accounts receivable, less allowances of $82 and $86,</t>
  </si>
  <si>
    <t>Inventories</t>
  </si>
  <si>
    <t>Deferred tax assets</t>
  </si>
  <si>
    <t>Vendor non-trade receivables</t>
  </si>
  <si>
    <t>Other current assets</t>
  </si>
  <si>
    <t>Total current assets</t>
  </si>
  <si>
    <t>Long-term marketable securities</t>
  </si>
  <si>
    <t>Goodwill</t>
  </si>
  <si>
    <t>Acquired intangible assets, net</t>
  </si>
  <si>
    <t>Other assets</t>
  </si>
  <si>
    <t>BALANCE_SHEET2</t>
  </si>
  <si>
    <t>LIABILITIES AND SHAREHOLDERS' EQUITY:</t>
  </si>
  <si>
    <t>Current liabilities:</t>
  </si>
  <si>
    <t>Accounts payable</t>
  </si>
  <si>
    <t>Accrued expenses</t>
  </si>
  <si>
    <t>Deferred revenue</t>
  </si>
  <si>
    <t>Current portion of long-term debt</t>
  </si>
  <si>
    <t>Total current liabilities</t>
  </si>
  <si>
    <t>Deferred revenue, non-current</t>
  </si>
  <si>
    <t>Long-term debt</t>
  </si>
  <si>
    <t>Other non-current liabilities</t>
  </si>
  <si>
    <t>Commitments and contingencies</t>
  </si>
  <si>
    <t>Shareholders' equity:</t>
  </si>
  <si>
    <t>Common stock and additional paid-in capital, $0.00001</t>
  </si>
  <si>
    <t>par value: 12,600,000 shares authorized; 5,578,753 and</t>
  </si>
  <si>
    <t>5,866,161 shares issued and outstanding, respectively</t>
  </si>
  <si>
    <t>Retained earnings</t>
  </si>
  <si>
    <t>Accumulated other comprehensive income</t>
  </si>
  <si>
    <t>Total liabilities and shareholders' equity</t>
  </si>
  <si>
    <t>STOCKHOLDERS_EQUITY</t>
  </si>
  <si>
    <t>CONSOLIDATED STATEMENTS OF SHAREHOLDERS' EQUITY</t>
  </si>
  <si>
    <t>(In millions, except number of shares which are reflected in thousands)</t>
  </si>
  <si>
    <t>Accumulated</t>
  </si>
  <si>
    <t>Common Stock and</t>
  </si>
  <si>
    <t>Other</t>
  </si>
  <si>
    <t>Additional Paid-In Capital</t>
  </si>
  <si>
    <t>Retained</t>
  </si>
  <si>
    <t>Comprehensive</t>
  </si>
  <si>
    <t>Shareholders'</t>
  </si>
  <si>
    <t>Shares</t>
  </si>
  <si>
    <t>Amount</t>
  </si>
  <si>
    <t>Earnings</t>
  </si>
  <si>
    <t>Income/(Loss)</t>
  </si>
  <si>
    <t>Equity</t>
  </si>
  <si>
    <t>Balances as of September 29,</t>
  </si>
  <si>
    <t>2012</t>
  </si>
  <si>
    <t>Other comprehensive</t>
  </si>
  <si>
    <t>income/(loss)</t>
  </si>
  <si>
    <t>Dividends and dividend</t>
  </si>
  <si>
    <t>equivalents declared</t>
  </si>
  <si>
    <t>Repurchase of common stock</t>
  </si>
  <si>
    <t>Share-based compensation</t>
  </si>
  <si>
    <t>Common stock issued, net of</t>
  </si>
  <si>
    <t>shares withheld for employee</t>
  </si>
  <si>
    <t>taxes</t>
  </si>
  <si>
    <t>Tax benefit from equity</t>
  </si>
  <si>
    <t>awards, including transfer</t>
  </si>
  <si>
    <t>pricing adjustments</t>
  </si>
  <si>
    <t>Balances as of September 28,</t>
  </si>
  <si>
    <t>2013</t>
  </si>
  <si>
    <t>Balances as of September 27,</t>
  </si>
  <si>
    <t>2014</t>
  </si>
  <si>
    <t>Balances as of September 26,</t>
  </si>
  <si>
    <t>2015</t>
  </si>
  <si>
    <t>CASH_FLOW</t>
  </si>
  <si>
    <t>CONSOLIDATED STATEMENTS OF CASH FLOWS</t>
  </si>
  <si>
    <t>Cash and cash equivalents, beginning of</t>
  </si>
  <si>
    <t>the year</t>
  </si>
  <si>
    <t>Operating activities:</t>
  </si>
  <si>
    <t>Adjustments to reconcile net income to</t>
  </si>
  <si>
    <t>cash generated by operating activities:</t>
  </si>
  <si>
    <t>Depreciation and amortization</t>
  </si>
  <si>
    <t>Share-based compensation expense</t>
  </si>
  <si>
    <t>Deferred income tax expense</t>
  </si>
  <si>
    <t>Changes in operating assets and</t>
  </si>
  <si>
    <t>liabilities:</t>
  </si>
  <si>
    <t>Accounts receivable, net</t>
  </si>
  <si>
    <t>Other current and non-current assets</t>
  </si>
  <si>
    <t>Other current and non-current</t>
  </si>
  <si>
    <t>liabilities</t>
  </si>
  <si>
    <t>Investing activities:</t>
  </si>
  <si>
    <t>Purchases of marketable securities</t>
  </si>
  <si>
    <t>Proceeds from maturities of marketable</t>
  </si>
  <si>
    <t>securities</t>
  </si>
  <si>
    <t>Proceeds from sales of marketable</t>
  </si>
  <si>
    <t>Payments made in connection with</t>
  </si>
  <si>
    <t>business acquisitions, net</t>
  </si>
  <si>
    <t>Payments for acquisition of property,</t>
  </si>
  <si>
    <t>plant and equipment</t>
  </si>
  <si>
    <t>Payments for acquisition of intangible</t>
  </si>
  <si>
    <t>assets</t>
  </si>
  <si>
    <t>Financing activities:</t>
  </si>
  <si>
    <t>Proceeds from issuance of common stock</t>
  </si>
  <si>
    <t>Excess tax benefits from equity awards</t>
  </si>
  <si>
    <t>Taxes paid related to net share</t>
  </si>
  <si>
    <t>settlement of equity awards</t>
  </si>
  <si>
    <t>Dividends and dividend equivalents paid</t>
  </si>
  <si>
    <t>Proceeds from issuance of term debt, net</t>
  </si>
  <si>
    <t>Change in commercial paper, net</t>
  </si>
  <si>
    <t>Increase/(decrease) in cash and cash</t>
  </si>
  <si>
    <t>equivalents</t>
  </si>
  <si>
    <t>Cash and cash equivalents, end of the</t>
  </si>
  <si>
    <t>year</t>
  </si>
  <si>
    <t>Supplemental cash flow disclosure:</t>
  </si>
  <si>
    <t>Cash paid for income taxes, net</t>
  </si>
  <si>
    <t>Cash paid for interest</t>
  </si>
  <si>
    <t>Profitability Ratios</t>
  </si>
  <si>
    <t>Operating Margin</t>
  </si>
  <si>
    <t>EBIT Margin</t>
  </si>
  <si>
    <t>Net Profit Margin</t>
  </si>
  <si>
    <t>Liquidity Ratios</t>
  </si>
  <si>
    <t>Current Ratio</t>
  </si>
  <si>
    <t>Quick Ratio</t>
  </si>
  <si>
    <t>Cash Ratio</t>
  </si>
  <si>
    <t>Working Capital Ratios</t>
  </si>
  <si>
    <t>Accounts Recievable Days</t>
  </si>
  <si>
    <t>Accounts Payable Days</t>
  </si>
  <si>
    <t>Inventory Days</t>
  </si>
  <si>
    <t>Accounts Receivable Turnover</t>
  </si>
  <si>
    <t>Accounts Payable Turnover</t>
  </si>
  <si>
    <t>Inventory Turnover</t>
  </si>
  <si>
    <t>Interest Coverage Ratios</t>
  </si>
  <si>
    <t>ICR(EBIT)</t>
  </si>
  <si>
    <t>ICR(EBITDA)</t>
  </si>
  <si>
    <t>Leverage Ratios</t>
  </si>
  <si>
    <t>Debt-to-Capital</t>
  </si>
  <si>
    <t>Debt-to-Enterprise Value</t>
  </si>
  <si>
    <t>Equity Multiplier (Book)</t>
  </si>
  <si>
    <t>Equity Multiplier (Market)</t>
  </si>
  <si>
    <t>Valuation Ratios</t>
  </si>
  <si>
    <t>Market-to-Book</t>
  </si>
  <si>
    <t>Price-Earnings</t>
  </si>
  <si>
    <t>Enterprise Value</t>
  </si>
  <si>
    <t>Operating Returns</t>
  </si>
  <si>
    <t>Asset Turnover</t>
  </si>
  <si>
    <t>Return on Equity</t>
  </si>
  <si>
    <t>Return on Assets</t>
  </si>
  <si>
    <t>Return on Invested Capital</t>
  </si>
  <si>
    <t>Note: Calculated EBIT by adding "Cash paid for Interest" to "Income Before Provision of Income Taxes"</t>
  </si>
  <si>
    <t>EBITDA</t>
  </si>
  <si>
    <t>Other Calculations:</t>
  </si>
  <si>
    <t>Total Debt</t>
  </si>
  <si>
    <t>Debt-Equity (Book)</t>
  </si>
  <si>
    <t>Debt-Equity (Market)</t>
  </si>
  <si>
    <t>Other Information:</t>
  </si>
  <si>
    <t>Stock Price</t>
  </si>
  <si>
    <t xml:space="preserve">Note: FY ends on a Saturday. So used Friday data. </t>
  </si>
  <si>
    <t>Market Value Equity</t>
  </si>
  <si>
    <t>Net Debt</t>
  </si>
  <si>
    <t>EV-to-EBIT</t>
  </si>
  <si>
    <t>EV-to-EBITDA</t>
  </si>
  <si>
    <t>EV-to-Sales</t>
  </si>
  <si>
    <t>EBIT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</si>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</sst>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5" formatCode="0.0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23">
    <xf numFmtId="0" fontId="0" fillId="0" borderId="0" xfId="0">
      <alignment vertical="top"/>
    </xf>
    <xf numFmtId="0" fontId="2" fillId="0" borderId="0" xfId="0" applyFont="1">
      <alignment vertical="top"/>
    </xf>
    <xf numFmtId="44" fontId="2" fillId="0" borderId="0" xfId="0" applyNumberFormat="1" applyFont="1">
      <alignment vertical="top"/>
    </xf>
    <xf numFmtId="42" fontId="2" fillId="0" borderId="0" xfId="0" applyNumberFormat="1" applyFont="1">
      <alignment vertical="top"/>
    </xf>
    <xf numFmtId="37" fontId="2" fillId="0" borderId="0" xfId="0" applyNumberFormat="1" applyFont="1">
      <alignment vertical="top"/>
    </xf>
    <xf numFmtId="0" fontId="2" fillId="0" borderId="0" xfId="0" applyFont="1">
      <alignment vertical="top"/>
    </xf>
    <xf numFmtId="0" fontId="0" fillId="0" borderId="0" xfId="0">
      <alignment vertical="top"/>
    </xf>
    <xf numFmtId="0" fontId="2" fillId="0" borderId="0" xfId="0" applyFont="1">
      <alignment vertical="top"/>
    </xf>
    <xf numFmtId="0" fontId="0" fillId="0" borderId="0" xfId="0">
      <alignment vertical="top"/>
    </xf>
    <xf numFmtId="0" fontId="0" fillId="0" borderId="1" xfId="0" applyBorder="1">
      <alignment vertical="top"/>
    </xf>
    <xf numFmtId="0" fontId="1" fillId="0" borderId="0" xfId="0" applyFont="1">
      <alignment vertical="top"/>
    </xf>
    <xf numFmtId="0" fontId="2" fillId="0" borderId="1" xfId="0" applyFont="1" applyBorder="1" applyAlignment="1">
      <alignment horizontal="right" vertical="top"/>
    </xf>
    <xf numFmtId="165" fontId="0" fillId="0" borderId="0" xfId="0" applyNumberFormat="1">
      <alignment vertical="top"/>
    </xf>
    <xf numFmtId="0" fontId="2" fillId="0" borderId="0" xfId="0" applyFont="1" applyBorder="1">
      <alignment vertical="top"/>
    </xf>
    <xf numFmtId="165" fontId="0" fillId="0" borderId="0" xfId="0" applyNumberFormat="1" applyBorder="1">
      <alignment vertical="top"/>
    </xf>
    <xf numFmtId="0" fontId="2" fillId="0" borderId="0" xfId="0" applyFont="1" applyFill="1" applyBorder="1">
      <alignment vertical="top"/>
    </xf>
    <xf numFmtId="3" fontId="0" fillId="0" borderId="0" xfId="0" applyNumberFormat="1" applyBorder="1">
      <alignment vertical="top"/>
    </xf>
    <xf numFmtId="3" fontId="0" fillId="0" borderId="0" xfId="0" applyNumberFormat="1">
      <alignment vertical="top"/>
    </xf>
    <xf numFmtId="14" fontId="0" fillId="0" borderId="0" xfId="0" applyNumberFormat="1">
      <alignment vertical="top"/>
    </xf>
    <xf numFmtId="0" fontId="1" fillId="0" borderId="0" xfId="0" applyFont="1" applyAlignment="1">
      <alignment horizontal="left" vertical="top"/>
    </xf>
    <xf numFmtId="0" fontId="0" fillId="0" borderId="0" xfId="0">
      <alignment vertical="top"/>
    </xf>
    <xf numFmtId="0" fontId="2" fillId="0" borderId="0" xfId="0" applyFont="1" applyAlignment="1">
      <alignment horizontal="center" vertical="top" shrinkToFit="1"/>
    </xf>
    <xf numFmtId="0" fontId="2" fillId="0" borderId="0" xfId="0" applyFo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workbookViewId="0"/>
  </sheetViews>
  <sheetFormatPr defaultRowHeight="12.75" x14ac:dyDescent="0.2"/>
  <cols>
    <col min="1" max="1" width="26.28515625" bestFit="1" customWidth="1"/>
    <col min="2" max="3" width="12.5703125" bestFit="1" customWidth="1"/>
  </cols>
  <sheetData>
    <row r="1" spans="1:6" s="6" customFormat="1" x14ac:dyDescent="0.2"/>
    <row r="2" spans="1:6" x14ac:dyDescent="0.2">
      <c r="A2" s="10" t="s">
        <v>159</v>
      </c>
      <c r="B2" s="9">
        <v>2015</v>
      </c>
      <c r="C2" s="9">
        <v>2014</v>
      </c>
      <c r="D2" s="11" t="s">
        <v>17</v>
      </c>
    </row>
    <row r="3" spans="1:6" x14ac:dyDescent="0.2">
      <c r="A3" s="5" t="s">
        <v>18</v>
      </c>
      <c r="B3" s="12">
        <f>INCOME_STATEMENT!C22/INCOME_STATEMENT!C19</f>
        <v>0.40059902017414373</v>
      </c>
      <c r="C3" s="12">
        <f>INCOME_STATEMENT!D22/INCOME_STATEMENT!D19</f>
        <v>0.38588035777783858</v>
      </c>
      <c r="D3" s="12">
        <f>B3-C3</f>
        <v>1.4718662396305149E-2</v>
      </c>
    </row>
    <row r="4" spans="1:6" x14ac:dyDescent="0.2">
      <c r="A4" s="5" t="s">
        <v>160</v>
      </c>
      <c r="B4" s="12">
        <f>INCOME_STATEMENT!C30/INCOME_STATEMENT!C19</f>
        <v>0.30477290717326661</v>
      </c>
      <c r="C4" s="12">
        <f>INCOME_STATEMENT!D30/INCOME_STATEMENT!D19</f>
        <v>0.28722339232473537</v>
      </c>
      <c r="D4" s="12">
        <f>B4-C4</f>
        <v>1.7549514848531234E-2</v>
      </c>
    </row>
    <row r="5" spans="1:6" x14ac:dyDescent="0.2">
      <c r="A5" s="5" t="s">
        <v>161</v>
      </c>
      <c r="B5" s="12">
        <f>(INCOME_STATEMENT!C33+CASH_FLOW!C77)/INCOME_STATEMENT!C19</f>
        <v>0.31247031641101342</v>
      </c>
      <c r="C5" s="12">
        <f>(INCOME_STATEMENT!D33+CASH_FLOW!D77)/INCOME_STATEMENT!D19</f>
        <v>0.29443912579665743</v>
      </c>
      <c r="D5" s="12">
        <f>B5-C5</f>
        <v>1.8031190614355985E-2</v>
      </c>
      <c r="F5" s="5" t="s">
        <v>191</v>
      </c>
    </row>
    <row r="6" spans="1:6" x14ac:dyDescent="0.2">
      <c r="A6" s="5" t="s">
        <v>162</v>
      </c>
      <c r="B6" s="12">
        <f>INCOME_STATEMENT!C36/INCOME_STATEMENT!C19</f>
        <v>0.22845773698735639</v>
      </c>
      <c r="C6" s="12">
        <f>INCOME_STATEMENT!D36/INCOME_STATEMENT!D19</f>
        <v>0.21614376760852322</v>
      </c>
      <c r="D6" s="12">
        <f>B6-C6</f>
        <v>1.2313969378833167E-2</v>
      </c>
    </row>
    <row r="7" spans="1:6" x14ac:dyDescent="0.2">
      <c r="B7" s="12"/>
      <c r="C7" s="12"/>
      <c r="D7" s="12"/>
    </row>
    <row r="8" spans="1:6" x14ac:dyDescent="0.2">
      <c r="A8" s="10" t="s">
        <v>163</v>
      </c>
      <c r="B8" s="12"/>
      <c r="C8" s="12"/>
      <c r="D8" s="12"/>
    </row>
    <row r="9" spans="1:6" x14ac:dyDescent="0.2">
      <c r="A9" s="5" t="s">
        <v>164</v>
      </c>
      <c r="B9" s="12">
        <f>BALANCE_SHEET!C29/BALANCE_SHEET2!C17</f>
        <v>1.1087706239920605</v>
      </c>
      <c r="C9" s="12">
        <f>BALANCE_SHEET!D29/BALANCE_SHEET2!D17</f>
        <v>1.0801128483167317</v>
      </c>
      <c r="D9" s="12">
        <f>B9-C9</f>
        <v>2.8657775675328789E-2</v>
      </c>
    </row>
    <row r="10" spans="1:6" x14ac:dyDescent="0.2">
      <c r="A10" s="5" t="s">
        <v>165</v>
      </c>
      <c r="B10" s="12">
        <f>(BALANCE_SHEET!C20+BALANCE_SHEET!C21+BALANCE_SHEET!C23)/BALANCE_SHEET2!C17</f>
        <v>0.72509614191787619</v>
      </c>
      <c r="C10" s="12">
        <f>(BALANCE_SHEET!D20+BALANCE_SHEET!D21+BALANCE_SHEET!D23)/BALANCE_SHEET2!D17</f>
        <v>0.67042302357836336</v>
      </c>
      <c r="D10" s="12">
        <f>B10-C10</f>
        <v>5.4673118339512827E-2</v>
      </c>
    </row>
    <row r="11" spans="1:6" x14ac:dyDescent="0.2">
      <c r="A11" s="5" t="s">
        <v>166</v>
      </c>
      <c r="B11" s="12">
        <f>BALANCE_SHEET!C20/BALANCE_SHEET2!C17</f>
        <v>0.2620022329735765</v>
      </c>
      <c r="C11" s="12">
        <f>BALANCE_SHEET!D20/BALANCE_SHEET2!D17</f>
        <v>0.21819442693229102</v>
      </c>
      <c r="D11" s="12">
        <f>B11-C11</f>
        <v>4.380780604128548E-2</v>
      </c>
    </row>
    <row r="12" spans="1:6" x14ac:dyDescent="0.2">
      <c r="B12" s="12"/>
      <c r="C12" s="12"/>
      <c r="D12" s="12"/>
    </row>
    <row r="13" spans="1:6" x14ac:dyDescent="0.2">
      <c r="A13" s="10" t="s">
        <v>167</v>
      </c>
      <c r="B13" s="12"/>
      <c r="C13" s="12"/>
      <c r="D13" s="12"/>
    </row>
    <row r="14" spans="1:6" x14ac:dyDescent="0.2">
      <c r="A14" s="5" t="s">
        <v>168</v>
      </c>
      <c r="B14" s="12">
        <f>BALANCE_SHEET!C23/(INCOME_STATEMENT!C19/365)</f>
        <v>26.313608454741889</v>
      </c>
      <c r="C14" s="12">
        <f>BALANCE_SHEET!D23/(INCOME_STATEMENT!D19/365)</f>
        <v>34.863645066878199</v>
      </c>
      <c r="D14" s="12">
        <f t="shared" ref="D14:D19" si="0">B14-C14</f>
        <v>-8.5500366121363101</v>
      </c>
    </row>
    <row r="15" spans="1:6" x14ac:dyDescent="0.2">
      <c r="A15" s="5" t="s">
        <v>169</v>
      </c>
      <c r="B15" s="12">
        <f>BALANCE_SHEET2!C11/(INCOME_STATEMENT!C20/365)</f>
        <v>92.468716316056231</v>
      </c>
      <c r="C15" s="12">
        <f>BALANCE_SHEET2!D11/(INCOME_STATEMENT!D20/365)</f>
        <v>98.180441483012359</v>
      </c>
      <c r="D15" s="12">
        <f t="shared" si="0"/>
        <v>-5.7117251669561284</v>
      </c>
    </row>
    <row r="16" spans="1:6" x14ac:dyDescent="0.2">
      <c r="A16" s="5" t="s">
        <v>170</v>
      </c>
      <c r="B16" s="12">
        <f>BALANCE_SHEET!C24/(INCOME_STATEMENT!C20/365)</f>
        <v>6.1202878170306025</v>
      </c>
      <c r="C16" s="12">
        <f>BALANCE_SHEET!D24/(INCOME_STATEMENT!D20/365)</f>
        <v>6.8637869906821791</v>
      </c>
      <c r="D16" s="12">
        <f t="shared" si="0"/>
        <v>-0.74349917365157658</v>
      </c>
    </row>
    <row r="17" spans="1:4" x14ac:dyDescent="0.2">
      <c r="A17" s="5" t="s">
        <v>171</v>
      </c>
      <c r="B17" s="12">
        <f>INCOME_STATEMENT!C19/BALANCE_SHEET!C23</f>
        <v>13.871149623123033</v>
      </c>
      <c r="C17" s="12">
        <f>INCOME_STATEMENT!D19/BALANCE_SHEET!D23</f>
        <v>10.469358533791523</v>
      </c>
      <c r="D17" s="12">
        <f t="shared" si="0"/>
        <v>3.4017910893315104</v>
      </c>
    </row>
    <row r="18" spans="1:4" x14ac:dyDescent="0.2">
      <c r="A18" s="5" t="s">
        <v>172</v>
      </c>
      <c r="B18" s="12">
        <f>INCOME_STATEMENT!C20/BALANCE_SHEET2!C11</f>
        <v>3.947280924204001</v>
      </c>
      <c r="C18" s="12">
        <f>INCOME_STATEMENT!D20/BALANCE_SHEET2!D11</f>
        <v>3.71764472115512</v>
      </c>
      <c r="D18" s="12">
        <f t="shared" si="0"/>
        <v>0.22963620304888099</v>
      </c>
    </row>
    <row r="19" spans="1:4" x14ac:dyDescent="0.2">
      <c r="A19" s="5" t="s">
        <v>173</v>
      </c>
      <c r="B19" s="12">
        <f>INCOME_STATEMENT!C20/BALANCE_SHEET!C24</f>
        <v>59.637718177948067</v>
      </c>
      <c r="C19" s="12">
        <f>INCOME_STATEMENT!D20/BALANCE_SHEET!D24</f>
        <v>53.17764092846992</v>
      </c>
      <c r="D19" s="12">
        <f t="shared" si="0"/>
        <v>6.4600772494781467</v>
      </c>
    </row>
    <row r="20" spans="1:4" x14ac:dyDescent="0.2">
      <c r="B20" s="12"/>
      <c r="C20" s="12"/>
      <c r="D20" s="12"/>
    </row>
    <row r="21" spans="1:4" x14ac:dyDescent="0.2">
      <c r="A21" s="10" t="s">
        <v>174</v>
      </c>
      <c r="B21" s="12"/>
      <c r="C21" s="12"/>
      <c r="D21" s="12"/>
    </row>
    <row r="22" spans="1:4" x14ac:dyDescent="0.2">
      <c r="A22" s="5" t="s">
        <v>175</v>
      </c>
      <c r="B22" s="12">
        <f>B47/CASH_FLOW!C77</f>
        <v>142.07976653696497</v>
      </c>
      <c r="C22" s="12">
        <f>C47/CASH_FLOW!D77</f>
        <v>158.7669616519174</v>
      </c>
      <c r="D22" s="12">
        <f t="shared" ref="D22:D23" si="1">B22-C22</f>
        <v>-16.687195114952431</v>
      </c>
    </row>
    <row r="23" spans="1:4" x14ac:dyDescent="0.2">
      <c r="A23" s="13" t="s">
        <v>176</v>
      </c>
      <c r="B23" s="14">
        <f>B48/CASH_FLOW!C77</f>
        <v>163.98054474708172</v>
      </c>
      <c r="C23" s="14">
        <f>C48/CASH_FLOW!D77</f>
        <v>182.20648967551622</v>
      </c>
      <c r="D23" s="12">
        <f t="shared" si="1"/>
        <v>-18.225944928434501</v>
      </c>
    </row>
    <row r="24" spans="1:4" x14ac:dyDescent="0.2">
      <c r="B24" s="12"/>
      <c r="C24" s="12"/>
      <c r="D24" s="12"/>
    </row>
    <row r="25" spans="1:4" x14ac:dyDescent="0.2">
      <c r="A25" s="10" t="s">
        <v>177</v>
      </c>
      <c r="B25" s="12"/>
      <c r="C25" s="12"/>
      <c r="D25" s="12"/>
    </row>
    <row r="26" spans="1:4" x14ac:dyDescent="0.2">
      <c r="A26" s="5" t="s">
        <v>195</v>
      </c>
      <c r="B26" s="12">
        <f>B49/BALANCE_SHEET2!C32</f>
        <v>0.54008629718067946</v>
      </c>
      <c r="C26" s="12">
        <f>C49/BALANCE_SHEET2!D32</f>
        <v>0.31641370901951643</v>
      </c>
      <c r="D26" s="12">
        <f t="shared" ref="D26:D31" si="2">B26-C26</f>
        <v>0.22367258816116303</v>
      </c>
    </row>
    <row r="27" spans="1:4" s="8" customFormat="1" x14ac:dyDescent="0.2">
      <c r="A27" s="7" t="s">
        <v>196</v>
      </c>
      <c r="B27" s="12">
        <f>B49/B50</f>
        <v>9.767340812855492E-2</v>
      </c>
      <c r="C27" s="12">
        <f>C49/C50</f>
        <v>5.756608920988221E-2</v>
      </c>
      <c r="D27" s="12">
        <f t="shared" si="2"/>
        <v>4.010731891867271E-2</v>
      </c>
    </row>
    <row r="28" spans="1:4" x14ac:dyDescent="0.2">
      <c r="A28" s="5" t="s">
        <v>178</v>
      </c>
      <c r="B28" s="12">
        <f>B49/(B49+BALANCE_SHEET2!C32)</f>
        <v>0.35068573635735539</v>
      </c>
      <c r="C28" s="12">
        <f>C49/(C49+BALANCE_SHEET2!D32)</f>
        <v>0.24036038735511639</v>
      </c>
      <c r="D28" s="12">
        <f t="shared" si="2"/>
        <v>0.110325349002239</v>
      </c>
    </row>
    <row r="29" spans="1:4" x14ac:dyDescent="0.2">
      <c r="A29" s="5" t="s">
        <v>179</v>
      </c>
      <c r="B29" s="12">
        <f>B49/B52</f>
        <v>9.4403352016522876E-2</v>
      </c>
      <c r="C29" s="12">
        <f>C49/C52</f>
        <v>5.6622445475244074E-2</v>
      </c>
      <c r="D29" s="12">
        <f t="shared" si="2"/>
        <v>3.7780906541278803E-2</v>
      </c>
    </row>
    <row r="30" spans="1:4" x14ac:dyDescent="0.2">
      <c r="A30" s="5" t="s">
        <v>180</v>
      </c>
      <c r="B30" s="12">
        <f>BALANCE_SHEET!C36/BALANCE_SHEET2!C32</f>
        <v>2.4337396841355621</v>
      </c>
      <c r="C30" s="12">
        <f>BALANCE_SHEET!D36/BALANCE_SHEET2!D32</f>
        <v>2.0783974468161404</v>
      </c>
      <c r="D30" s="12">
        <f t="shared" si="2"/>
        <v>0.35534223731942172</v>
      </c>
    </row>
    <row r="31" spans="1:4" x14ac:dyDescent="0.2">
      <c r="A31" s="5" t="s">
        <v>181</v>
      </c>
      <c r="B31" s="12">
        <f>B52/B50</f>
        <v>1.0346391949245586</v>
      </c>
      <c r="C31" s="12">
        <f>C52/C50</f>
        <v>1.0166655418486068</v>
      </c>
      <c r="D31" s="12">
        <f t="shared" si="2"/>
        <v>1.7973653075951779E-2</v>
      </c>
    </row>
    <row r="32" spans="1:4" x14ac:dyDescent="0.2">
      <c r="B32" s="12"/>
      <c r="C32" s="12"/>
      <c r="D32" s="12"/>
    </row>
    <row r="33" spans="1:4" x14ac:dyDescent="0.2">
      <c r="A33" s="10" t="s">
        <v>182</v>
      </c>
      <c r="B33" s="12"/>
      <c r="C33" s="12"/>
      <c r="D33" s="12"/>
    </row>
    <row r="34" spans="1:4" x14ac:dyDescent="0.2">
      <c r="A34" s="5" t="s">
        <v>183</v>
      </c>
      <c r="B34" s="12">
        <f>B50/BALANCE_SHEET2!C32</f>
        <v>5.5295121520673618</v>
      </c>
      <c r="C34" s="12">
        <f>C50/BALANCE_SHEET2!D32</f>
        <v>5.4965295256707929</v>
      </c>
      <c r="D34" s="12">
        <f t="shared" ref="D34:D38" si="3">B34-C34</f>
        <v>3.2982626396568904E-2</v>
      </c>
    </row>
    <row r="35" spans="1:4" x14ac:dyDescent="0.2">
      <c r="A35" s="5" t="s">
        <v>184</v>
      </c>
      <c r="B35" s="12">
        <f>B56/INCOME_STATEMENT!C40</f>
        <v>12.360991379310345</v>
      </c>
      <c r="C35" s="12">
        <f>C56/INCOME_STATEMENT!D40</f>
        <v>15.523882896764253</v>
      </c>
      <c r="D35" s="12">
        <f t="shared" si="3"/>
        <v>-3.1628915174539074</v>
      </c>
    </row>
    <row r="36" spans="1:4" x14ac:dyDescent="0.2">
      <c r="A36" s="5" t="s">
        <v>202</v>
      </c>
      <c r="B36" s="12">
        <f>B52/B47</f>
        <v>9.3502022882690436</v>
      </c>
      <c r="C36" s="12">
        <f>C52/C47</f>
        <v>11.581497881907026</v>
      </c>
      <c r="D36" s="12">
        <f t="shared" si="3"/>
        <v>-2.2312955936379826</v>
      </c>
    </row>
    <row r="37" spans="1:4" s="8" customFormat="1" x14ac:dyDescent="0.2">
      <c r="A37" s="7" t="s">
        <v>203</v>
      </c>
      <c r="B37" s="12">
        <f>B52/B48</f>
        <v>8.1014156907434209</v>
      </c>
      <c r="C37" s="12">
        <f>C52/C48</f>
        <v>10.091623154384147</v>
      </c>
      <c r="D37" s="12">
        <f t="shared" si="3"/>
        <v>-1.9902074636407256</v>
      </c>
    </row>
    <row r="38" spans="1:4" s="8" customFormat="1" x14ac:dyDescent="0.2">
      <c r="A38" s="7" t="s">
        <v>204</v>
      </c>
      <c r="B38" s="12">
        <f>B52/INCOME_STATEMENT!C19</f>
        <v>2.9216606675224095</v>
      </c>
      <c r="C38" s="12">
        <f>C52/INCOME_STATEMENT!D19</f>
        <v>3.4100461117645446</v>
      </c>
      <c r="D38" s="12">
        <f t="shared" si="3"/>
        <v>-0.48838544424213515</v>
      </c>
    </row>
    <row r="39" spans="1:4" x14ac:dyDescent="0.2">
      <c r="B39" s="12"/>
      <c r="C39" s="12"/>
      <c r="D39" s="12"/>
    </row>
    <row r="40" spans="1:4" x14ac:dyDescent="0.2">
      <c r="A40" s="10" t="s">
        <v>186</v>
      </c>
      <c r="B40" s="12"/>
      <c r="C40" s="12"/>
      <c r="D40" s="12"/>
    </row>
    <row r="41" spans="1:4" x14ac:dyDescent="0.2">
      <c r="A41" s="5" t="s">
        <v>187</v>
      </c>
      <c r="B41" s="12">
        <f>BALANCE_SHEET!C36/INCOME_STATEMENT!C19</f>
        <v>1.2428770083221017</v>
      </c>
      <c r="C41" s="12">
        <f>BALANCE_SHEET!D36/INCOME_STATEMENT!D19</f>
        <v>1.2683005552668289</v>
      </c>
      <c r="D41" s="12">
        <f t="shared" ref="D41:D44" si="4">B41-C41</f>
        <v>-2.542354694472726E-2</v>
      </c>
    </row>
    <row r="42" spans="1:4" x14ac:dyDescent="0.2">
      <c r="A42" s="5" t="s">
        <v>188</v>
      </c>
      <c r="B42" s="12">
        <f>INCOME_STATEMENT!C36/BALANCE_SHEET2!C32</f>
        <v>0.44735453060198566</v>
      </c>
      <c r="C42" s="12">
        <f>INCOME_STATEMENT!D36/BALANCE_SHEET2!D32</f>
        <v>0.35420047155010892</v>
      </c>
      <c r="D42" s="12">
        <f t="shared" si="4"/>
        <v>9.3154059051876736E-2</v>
      </c>
    </row>
    <row r="43" spans="1:4" x14ac:dyDescent="0.2">
      <c r="A43" s="5" t="s">
        <v>189</v>
      </c>
      <c r="B43" s="12">
        <f>(INCOME_STATEMENT!C36+CASH_FLOW!C77)/BALANCE_SHEET!C36</f>
        <v>0.18558312304848198</v>
      </c>
      <c r="C43" s="12">
        <f>(INCOME_STATEMENT!D36+CASH_FLOW!D77)/BALANCE_SHEET!D36</f>
        <v>0.17188221136219531</v>
      </c>
      <c r="D43" s="12">
        <f t="shared" si="4"/>
        <v>1.3700911686286676E-2</v>
      </c>
    </row>
    <row r="44" spans="1:4" x14ac:dyDescent="0.2">
      <c r="A44" s="5" t="s">
        <v>190</v>
      </c>
      <c r="B44" s="12">
        <f>B47*(1-B53)/(BALANCE_SHEET2!C32+'Financial Statement Analysis'!B51)</f>
        <v>0.37810419885815533</v>
      </c>
      <c r="C44" s="12">
        <f>C47*(1-C53)/(BALANCE_SHEET2!D32+'Financial Statement Analysis'!C51)</f>
        <v>0.32653416548963576</v>
      </c>
      <c r="D44" s="12">
        <f t="shared" si="4"/>
        <v>5.1570033368519563E-2</v>
      </c>
    </row>
    <row r="46" spans="1:4" x14ac:dyDescent="0.2">
      <c r="A46" s="7" t="s">
        <v>193</v>
      </c>
    </row>
    <row r="47" spans="1:4" s="8" customFormat="1" x14ac:dyDescent="0.2">
      <c r="A47" s="7" t="s">
        <v>205</v>
      </c>
      <c r="B47" s="17">
        <f>INCOME_STATEMENT!C33+CASH_FLOW!C77</f>
        <v>73029</v>
      </c>
      <c r="C47" s="17">
        <f>INCOME_STATEMENT!D33+CASH_FLOW!D77</f>
        <v>53822</v>
      </c>
      <c r="D47" s="12"/>
    </row>
    <row r="48" spans="1:4" x14ac:dyDescent="0.2">
      <c r="A48" s="13" t="s">
        <v>192</v>
      </c>
      <c r="B48" s="16">
        <f>INCOME_STATEMENT!C33+CASH_FLOW!C77+CASH_FLOW!C25</f>
        <v>84286</v>
      </c>
      <c r="C48" s="16">
        <f>INCOME_STATEMENT!D33+CASH_FLOW!D77+CASH_FLOW!D25</f>
        <v>61768</v>
      </c>
      <c r="D48" s="12"/>
    </row>
    <row r="49" spans="1:5" x14ac:dyDescent="0.2">
      <c r="A49" s="15" t="s">
        <v>194</v>
      </c>
      <c r="B49" s="17">
        <f>BALANCE_SHEET2!C14+BALANCE_SHEET2!C15+BALANCE_SHEET2!C19</f>
        <v>64462</v>
      </c>
      <c r="C49" s="17">
        <f>BALANCE_SHEET2!D14+BALANCE_SHEET2!D15+BALANCE_SHEET2!D19</f>
        <v>35295</v>
      </c>
      <c r="D49" s="12"/>
    </row>
    <row r="50" spans="1:5" x14ac:dyDescent="0.2">
      <c r="A50" s="15" t="s">
        <v>200</v>
      </c>
      <c r="B50" s="17">
        <f>B56*INCOME_STATEMENT!C44/1000</f>
        <v>659974.92290999996</v>
      </c>
      <c r="C50" s="17">
        <f>C56*INCOME_STATEMENT!D44/1000</f>
        <v>613121.37899999996</v>
      </c>
      <c r="D50" s="12"/>
    </row>
    <row r="51" spans="1:5" x14ac:dyDescent="0.2">
      <c r="A51" s="15" t="s">
        <v>201</v>
      </c>
      <c r="B51" s="17">
        <f>B49-BALANCE_SHEET!C20-BALANCE_SHEET!C21</f>
        <v>22861</v>
      </c>
      <c r="C51" s="17">
        <f>C49-BALANCE_SHEET!D20-BALANCE_SHEET!D21</f>
        <v>10218</v>
      </c>
      <c r="D51" s="12"/>
    </row>
    <row r="52" spans="1:5" x14ac:dyDescent="0.2">
      <c r="A52" s="15" t="s">
        <v>185</v>
      </c>
      <c r="B52" s="17">
        <f>B50+B51</f>
        <v>682835.92290999996</v>
      </c>
      <c r="C52" s="17">
        <f>C50+C51</f>
        <v>623339.37899999996</v>
      </c>
      <c r="D52" s="12"/>
    </row>
    <row r="53" spans="1:5" x14ac:dyDescent="0.2">
      <c r="A53" s="15" t="s">
        <v>206</v>
      </c>
      <c r="B53" s="12">
        <f>INCOME_STATEMENT!C34/INCOME_STATEMENT!C33</f>
        <v>0.26368337585327173</v>
      </c>
      <c r="C53" s="12">
        <f>INCOME_STATEMENT!D34/INCOME_STATEMENT!D33</f>
        <v>0.26126058747639436</v>
      </c>
      <c r="D53" s="12"/>
    </row>
    <row r="55" spans="1:5" x14ac:dyDescent="0.2">
      <c r="A55" s="7" t="s">
        <v>197</v>
      </c>
      <c r="B55" s="18">
        <v>42638</v>
      </c>
      <c r="C55" s="18">
        <v>41908</v>
      </c>
      <c r="E55" s="7" t="s">
        <v>199</v>
      </c>
    </row>
    <row r="56" spans="1:5" x14ac:dyDescent="0.2">
      <c r="A56" s="7" t="s">
        <v>198</v>
      </c>
      <c r="B56">
        <v>114.71</v>
      </c>
      <c r="C56">
        <v>100.75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A10" sqref="A10"/>
    </sheetView>
  </sheetViews>
  <sheetFormatPr defaultRowHeight="12.75" x14ac:dyDescent="0.2"/>
  <cols>
    <col min="1" max="1" width="3" customWidth="1"/>
    <col min="2" max="2" width="51" customWidth="1"/>
    <col min="3" max="5" width="18" customWidth="1"/>
    <col min="6" max="256" width="21.7109375" customWidth="1"/>
  </cols>
  <sheetData>
    <row r="1" spans="1:5" x14ac:dyDescent="0.2">
      <c r="A1" s="19" t="s">
        <v>0</v>
      </c>
      <c r="B1" s="20"/>
      <c r="C1" s="20"/>
      <c r="D1" s="20"/>
      <c r="E1" s="20"/>
    </row>
    <row r="2" spans="1:5" x14ac:dyDescent="0.2">
      <c r="A2" s="19" t="s">
        <v>1</v>
      </c>
      <c r="B2" s="20"/>
      <c r="C2" s="20"/>
      <c r="D2" s="20"/>
      <c r="E2" s="20"/>
    </row>
    <row r="3" spans="1:5" x14ac:dyDescent="0.2">
      <c r="A3" s="19" t="s">
        <v>2</v>
      </c>
      <c r="B3" s="20"/>
      <c r="C3" s="20"/>
      <c r="D3" s="20"/>
      <c r="E3" s="20"/>
    </row>
    <row r="4" spans="1:5" x14ac:dyDescent="0.2">
      <c r="A4" s="19" t="s">
        <v>29</v>
      </c>
      <c r="B4" s="20"/>
      <c r="C4" s="20"/>
      <c r="D4" s="20"/>
      <c r="E4" s="20"/>
    </row>
    <row r="5" spans="1:5" x14ac:dyDescent="0.2">
      <c r="A5" s="19" t="s">
        <v>3</v>
      </c>
      <c r="B5" s="20"/>
      <c r="C5" s="20"/>
      <c r="D5" s="20"/>
      <c r="E5" s="20"/>
    </row>
    <row r="6" spans="1:5" x14ac:dyDescent="0.2">
      <c r="A6" s="19" t="s">
        <v>4</v>
      </c>
      <c r="B6" s="20"/>
      <c r="C6" s="20"/>
      <c r="D6" s="20"/>
      <c r="E6" s="20"/>
    </row>
    <row r="7" spans="1:5" x14ac:dyDescent="0.2">
      <c r="A7" s="19" t="s">
        <v>5</v>
      </c>
      <c r="B7" s="20"/>
      <c r="C7" s="20"/>
      <c r="D7" s="20"/>
      <c r="E7" s="20"/>
    </row>
    <row r="8" spans="1:5" x14ac:dyDescent="0.2">
      <c r="A8" s="19" t="s">
        <v>1</v>
      </c>
      <c r="B8" s="20"/>
      <c r="C8" s="20"/>
      <c r="D8" s="20"/>
      <c r="E8" s="20"/>
    </row>
    <row r="9" spans="1:5" x14ac:dyDescent="0.2">
      <c r="B9" s="21" t="s">
        <v>30</v>
      </c>
      <c r="C9" s="22" t="s">
        <v>1</v>
      </c>
    </row>
    <row r="11" spans="1:5" x14ac:dyDescent="0.2">
      <c r="B11" s="21" t="s">
        <v>31</v>
      </c>
      <c r="C11" s="22" t="s">
        <v>1</v>
      </c>
    </row>
    <row r="12" spans="1:5" x14ac:dyDescent="0.2">
      <c r="B12" s="21" t="s">
        <v>32</v>
      </c>
      <c r="C12" s="22" t="s">
        <v>1</v>
      </c>
    </row>
    <row r="16" spans="1:5" x14ac:dyDescent="0.2">
      <c r="B16" s="1" t="s">
        <v>1</v>
      </c>
      <c r="C16" s="1" t="s">
        <v>1</v>
      </c>
      <c r="D16" s="1" t="s">
        <v>33</v>
      </c>
    </row>
    <row r="17" spans="2:5" x14ac:dyDescent="0.2">
      <c r="B17" s="1" t="s">
        <v>1</v>
      </c>
      <c r="C17" s="1" t="s">
        <v>34</v>
      </c>
      <c r="D17" s="1" t="s">
        <v>35</v>
      </c>
      <c r="E17" s="1" t="s">
        <v>36</v>
      </c>
    </row>
    <row r="18" spans="2:5" x14ac:dyDescent="0.2">
      <c r="B18" s="1" t="s">
        <v>1</v>
      </c>
      <c r="C18" s="1">
        <v>2015</v>
      </c>
      <c r="D18" s="1">
        <v>2014</v>
      </c>
      <c r="E18" s="1">
        <v>2013</v>
      </c>
    </row>
    <row r="19" spans="2:5" x14ac:dyDescent="0.2">
      <c r="B19" s="1" t="s">
        <v>7</v>
      </c>
      <c r="C19" s="3">
        <v>233715</v>
      </c>
      <c r="D19" s="3">
        <v>182795</v>
      </c>
      <c r="E19" s="3">
        <v>170910</v>
      </c>
    </row>
    <row r="20" spans="2:5" x14ac:dyDescent="0.2">
      <c r="B20" s="1" t="s">
        <v>19</v>
      </c>
      <c r="C20" s="4">
        <v>140089</v>
      </c>
      <c r="D20" s="4">
        <v>112258</v>
      </c>
      <c r="E20" s="4">
        <v>106606</v>
      </c>
    </row>
    <row r="22" spans="2:5" x14ac:dyDescent="0.2">
      <c r="B22" s="1" t="s">
        <v>20</v>
      </c>
      <c r="C22" s="4">
        <v>93626</v>
      </c>
      <c r="D22" s="4">
        <v>70537</v>
      </c>
      <c r="E22" s="4">
        <v>64304</v>
      </c>
    </row>
    <row r="24" spans="2:5" x14ac:dyDescent="0.2">
      <c r="B24" s="1" t="s">
        <v>37</v>
      </c>
    </row>
    <row r="25" spans="2:5" x14ac:dyDescent="0.2">
      <c r="B25" s="1" t="s">
        <v>21</v>
      </c>
      <c r="C25" s="4">
        <v>8067</v>
      </c>
      <c r="D25" s="4">
        <v>6041</v>
      </c>
      <c r="E25" s="4">
        <v>4475</v>
      </c>
    </row>
    <row r="26" spans="2:5" x14ac:dyDescent="0.2">
      <c r="B26" s="1" t="s">
        <v>22</v>
      </c>
      <c r="C26" s="4">
        <v>14329</v>
      </c>
      <c r="D26" s="4">
        <v>11993</v>
      </c>
      <c r="E26" s="4">
        <v>10830</v>
      </c>
    </row>
    <row r="28" spans="2:5" x14ac:dyDescent="0.2">
      <c r="B28" s="1" t="s">
        <v>23</v>
      </c>
      <c r="C28" s="4">
        <v>22396</v>
      </c>
      <c r="D28" s="4">
        <v>18034</v>
      </c>
      <c r="E28" s="4">
        <v>15305</v>
      </c>
    </row>
    <row r="30" spans="2:5" x14ac:dyDescent="0.2">
      <c r="B30" s="1" t="s">
        <v>38</v>
      </c>
      <c r="C30" s="4">
        <v>71230</v>
      </c>
      <c r="D30" s="4">
        <v>52503</v>
      </c>
      <c r="E30" s="4">
        <v>48999</v>
      </c>
    </row>
    <row r="31" spans="2:5" x14ac:dyDescent="0.2">
      <c r="B31" s="1" t="s">
        <v>39</v>
      </c>
      <c r="C31" s="4">
        <v>1285</v>
      </c>
      <c r="D31" s="4">
        <v>980</v>
      </c>
      <c r="E31" s="4">
        <v>1156</v>
      </c>
    </row>
    <row r="33" spans="2:5" x14ac:dyDescent="0.2">
      <c r="B33" s="1" t="s">
        <v>40</v>
      </c>
      <c r="C33" s="4">
        <v>72515</v>
      </c>
      <c r="D33" s="4">
        <v>53483</v>
      </c>
      <c r="E33" s="4">
        <v>50155</v>
      </c>
    </row>
    <row r="34" spans="2:5" x14ac:dyDescent="0.2">
      <c r="B34" s="1" t="s">
        <v>24</v>
      </c>
      <c r="C34" s="4">
        <v>19121</v>
      </c>
      <c r="D34" s="4">
        <v>13973</v>
      </c>
      <c r="E34" s="4">
        <v>13118</v>
      </c>
    </row>
    <row r="36" spans="2:5" x14ac:dyDescent="0.2">
      <c r="B36" s="1" t="s">
        <v>8</v>
      </c>
      <c r="C36" s="3">
        <v>53394</v>
      </c>
      <c r="D36" s="3">
        <v>39510</v>
      </c>
      <c r="E36" s="3">
        <v>37037</v>
      </c>
    </row>
    <row r="39" spans="2:5" x14ac:dyDescent="0.2">
      <c r="B39" s="1" t="s">
        <v>9</v>
      </c>
    </row>
    <row r="40" spans="2:5" x14ac:dyDescent="0.2">
      <c r="B40" s="1" t="s">
        <v>10</v>
      </c>
      <c r="C40" s="2">
        <v>9.2799999999999994</v>
      </c>
      <c r="D40" s="2">
        <v>6.49</v>
      </c>
      <c r="E40" s="2">
        <v>5.72</v>
      </c>
    </row>
    <row r="41" spans="2:5" x14ac:dyDescent="0.2">
      <c r="B41" s="1" t="s">
        <v>11</v>
      </c>
      <c r="C41" s="2">
        <v>9.2200000000000006</v>
      </c>
      <c r="D41" s="2">
        <v>6.45</v>
      </c>
      <c r="E41" s="2">
        <v>5.68</v>
      </c>
    </row>
    <row r="43" spans="2:5" x14ac:dyDescent="0.2">
      <c r="B43" s="1" t="s">
        <v>41</v>
      </c>
    </row>
    <row r="44" spans="2:5" x14ac:dyDescent="0.2">
      <c r="B44" s="1" t="s">
        <v>10</v>
      </c>
      <c r="C44" s="4">
        <v>5753421</v>
      </c>
      <c r="D44" s="4">
        <v>6085572</v>
      </c>
      <c r="E44" s="4">
        <v>6477320</v>
      </c>
    </row>
    <row r="45" spans="2:5" x14ac:dyDescent="0.2">
      <c r="B45" s="1" t="s">
        <v>11</v>
      </c>
      <c r="C45" s="4">
        <v>5793069</v>
      </c>
      <c r="D45" s="4">
        <v>6122663</v>
      </c>
      <c r="E45" s="4">
        <v>6521634</v>
      </c>
    </row>
    <row r="47" spans="2:5" x14ac:dyDescent="0.2">
      <c r="B47" s="1" t="s">
        <v>42</v>
      </c>
      <c r="C47" s="2">
        <v>1.98</v>
      </c>
      <c r="D47" s="2">
        <v>1.82</v>
      </c>
      <c r="E47" s="2">
        <v>1.64</v>
      </c>
    </row>
  </sheetData>
  <mergeCells count="11">
    <mergeCell ref="A8:E8"/>
    <mergeCell ref="B9:C9"/>
    <mergeCell ref="B11:C11"/>
    <mergeCell ref="B12:C12"/>
    <mergeCell ref="A1:E1"/>
    <mergeCell ref="A2:E2"/>
    <mergeCell ref="A3:E3"/>
    <mergeCell ref="A4:E4"/>
    <mergeCell ref="A5:E5"/>
    <mergeCell ref="A6:E6"/>
    <mergeCell ref="A7:E7"/>
  </mergeCell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A2" sqref="A2:D2"/>
    </sheetView>
  </sheetViews>
  <sheetFormatPr defaultRowHeight="12.75" x14ac:dyDescent="0.2"/>
  <cols>
    <col min="1" max="1" width="3" customWidth="1"/>
    <col min="2" max="2" width="60" customWidth="1"/>
    <col min="3" max="4" width="17" customWidth="1"/>
    <col min="5" max="256" width="21.7109375" customWidth="1"/>
  </cols>
  <sheetData>
    <row r="1" spans="1:4" x14ac:dyDescent="0.2">
      <c r="A1" s="19" t="s">
        <v>0</v>
      </c>
      <c r="B1" s="20"/>
      <c r="C1" s="20"/>
      <c r="D1" s="20"/>
    </row>
    <row r="2" spans="1:4" x14ac:dyDescent="0.2">
      <c r="A2" s="19" t="s">
        <v>1</v>
      </c>
      <c r="B2" s="20"/>
      <c r="C2" s="20"/>
      <c r="D2" s="20"/>
    </row>
    <row r="3" spans="1:4" x14ac:dyDescent="0.2">
      <c r="A3" s="19" t="s">
        <v>2</v>
      </c>
      <c r="B3" s="20"/>
      <c r="C3" s="20"/>
      <c r="D3" s="20"/>
    </row>
    <row r="4" spans="1:4" x14ac:dyDescent="0.2">
      <c r="A4" s="19" t="s">
        <v>45</v>
      </c>
      <c r="B4" s="20"/>
      <c r="C4" s="20"/>
      <c r="D4" s="20"/>
    </row>
    <row r="5" spans="1:4" x14ac:dyDescent="0.2">
      <c r="A5" s="19" t="s">
        <v>3</v>
      </c>
      <c r="B5" s="20"/>
      <c r="C5" s="20"/>
      <c r="D5" s="20"/>
    </row>
    <row r="6" spans="1:4" x14ac:dyDescent="0.2">
      <c r="A6" s="19" t="s">
        <v>4</v>
      </c>
      <c r="B6" s="20"/>
      <c r="C6" s="20"/>
      <c r="D6" s="20"/>
    </row>
    <row r="7" spans="1:4" x14ac:dyDescent="0.2">
      <c r="A7" s="19" t="s">
        <v>5</v>
      </c>
      <c r="B7" s="20"/>
      <c r="C7" s="20"/>
      <c r="D7" s="20"/>
    </row>
    <row r="8" spans="1:4" x14ac:dyDescent="0.2">
      <c r="A8" s="19" t="s">
        <v>1</v>
      </c>
      <c r="B8" s="20"/>
      <c r="C8" s="20"/>
      <c r="D8" s="20"/>
    </row>
    <row r="9" spans="1:4" x14ac:dyDescent="0.2">
      <c r="B9" s="21" t="s">
        <v>46</v>
      </c>
      <c r="C9" s="22" t="s">
        <v>1</v>
      </c>
    </row>
    <row r="11" spans="1:4" x14ac:dyDescent="0.2">
      <c r="B11" s="21" t="s">
        <v>47</v>
      </c>
      <c r="C11" s="22" t="s">
        <v>1</v>
      </c>
    </row>
    <row r="12" spans="1:4" x14ac:dyDescent="0.2">
      <c r="B12" s="21" t="s">
        <v>48</v>
      </c>
      <c r="C12" s="22" t="s">
        <v>1</v>
      </c>
    </row>
    <row r="16" spans="1:4" x14ac:dyDescent="0.2">
      <c r="B16" s="1" t="s">
        <v>1</v>
      </c>
      <c r="C16" s="1" t="s">
        <v>34</v>
      </c>
      <c r="D16" s="1" t="s">
        <v>35</v>
      </c>
    </row>
    <row r="17" spans="2:4" x14ac:dyDescent="0.2">
      <c r="B17" s="1" t="s">
        <v>1</v>
      </c>
      <c r="C17" s="1">
        <v>2015</v>
      </c>
      <c r="D17" s="1">
        <v>2014</v>
      </c>
    </row>
    <row r="18" spans="2:4" x14ac:dyDescent="0.2">
      <c r="B18" s="1" t="s">
        <v>49</v>
      </c>
    </row>
    <row r="19" spans="2:4" x14ac:dyDescent="0.2">
      <c r="B19" s="1" t="s">
        <v>50</v>
      </c>
    </row>
    <row r="20" spans="2:4" x14ac:dyDescent="0.2">
      <c r="B20" s="1" t="s">
        <v>51</v>
      </c>
      <c r="C20" s="3">
        <v>21120</v>
      </c>
      <c r="D20" s="3">
        <v>13844</v>
      </c>
    </row>
    <row r="21" spans="2:4" x14ac:dyDescent="0.2">
      <c r="B21" s="1" t="s">
        <v>52</v>
      </c>
      <c r="C21" s="4">
        <v>20481</v>
      </c>
      <c r="D21" s="4">
        <v>11233</v>
      </c>
    </row>
    <row r="22" spans="2:4" x14ac:dyDescent="0.2">
      <c r="B22" s="1" t="s">
        <v>53</v>
      </c>
    </row>
    <row r="23" spans="2:4" x14ac:dyDescent="0.2">
      <c r="B23" s="1" t="s">
        <v>44</v>
      </c>
      <c r="C23" s="4">
        <v>16849</v>
      </c>
      <c r="D23" s="4">
        <v>17460</v>
      </c>
    </row>
    <row r="24" spans="2:4" x14ac:dyDescent="0.2">
      <c r="B24" s="1" t="s">
        <v>54</v>
      </c>
      <c r="C24" s="4">
        <v>2349</v>
      </c>
      <c r="D24" s="4">
        <v>2111</v>
      </c>
    </row>
    <row r="25" spans="2:4" x14ac:dyDescent="0.2">
      <c r="B25" s="1" t="s">
        <v>55</v>
      </c>
      <c r="C25" s="4">
        <v>5546</v>
      </c>
      <c r="D25" s="4">
        <v>4318</v>
      </c>
    </row>
    <row r="26" spans="2:4" x14ac:dyDescent="0.2">
      <c r="B26" s="1" t="s">
        <v>56</v>
      </c>
      <c r="C26" s="4">
        <v>13494</v>
      </c>
      <c r="D26" s="4">
        <v>9759</v>
      </c>
    </row>
    <row r="27" spans="2:4" x14ac:dyDescent="0.2">
      <c r="B27" s="1" t="s">
        <v>57</v>
      </c>
      <c r="C27" s="4">
        <v>9539</v>
      </c>
      <c r="D27" s="4">
        <v>9806</v>
      </c>
    </row>
    <row r="29" spans="2:4" x14ac:dyDescent="0.2">
      <c r="B29" s="1" t="s">
        <v>58</v>
      </c>
      <c r="C29" s="4">
        <v>89378</v>
      </c>
      <c r="D29" s="4">
        <v>68531</v>
      </c>
    </row>
    <row r="30" spans="2:4" x14ac:dyDescent="0.2">
      <c r="B30" s="1" t="s">
        <v>59</v>
      </c>
      <c r="C30" s="4">
        <v>164065</v>
      </c>
      <c r="D30" s="4">
        <v>130162</v>
      </c>
    </row>
    <row r="31" spans="2:4" x14ac:dyDescent="0.2">
      <c r="B31" s="1" t="s">
        <v>25</v>
      </c>
      <c r="C31" s="4">
        <v>22471</v>
      </c>
      <c r="D31" s="4">
        <v>20624</v>
      </c>
    </row>
    <row r="32" spans="2:4" x14ac:dyDescent="0.2">
      <c r="B32" s="1" t="s">
        <v>60</v>
      </c>
      <c r="C32" s="4">
        <v>5116</v>
      </c>
      <c r="D32" s="4">
        <v>4616</v>
      </c>
    </row>
    <row r="33" spans="2:4" x14ac:dyDescent="0.2">
      <c r="B33" s="1" t="s">
        <v>61</v>
      </c>
      <c r="C33" s="4">
        <v>3893</v>
      </c>
      <c r="D33" s="4">
        <v>4142</v>
      </c>
    </row>
    <row r="34" spans="2:4" x14ac:dyDescent="0.2">
      <c r="B34" s="1" t="s">
        <v>62</v>
      </c>
      <c r="C34" s="4">
        <v>5556</v>
      </c>
      <c r="D34" s="4">
        <v>3764</v>
      </c>
    </row>
    <row r="36" spans="2:4" x14ac:dyDescent="0.2">
      <c r="B36" s="1" t="s">
        <v>13</v>
      </c>
      <c r="C36" s="3">
        <v>290479</v>
      </c>
      <c r="D36" s="3">
        <v>231839</v>
      </c>
    </row>
  </sheetData>
  <mergeCells count="11">
    <mergeCell ref="A8:D8"/>
    <mergeCell ref="B9:C9"/>
    <mergeCell ref="B11:C11"/>
    <mergeCell ref="B12:C12"/>
    <mergeCell ref="A1:D1"/>
    <mergeCell ref="A2:D2"/>
    <mergeCell ref="A3:D3"/>
    <mergeCell ref="A4:D4"/>
    <mergeCell ref="A5:D5"/>
    <mergeCell ref="A6:D6"/>
    <mergeCell ref="A7:D7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10" sqref="A10"/>
    </sheetView>
  </sheetViews>
  <sheetFormatPr defaultRowHeight="12.75" x14ac:dyDescent="0.2"/>
  <cols>
    <col min="1" max="1" width="3" customWidth="1"/>
    <col min="2" max="2" width="62" customWidth="1"/>
    <col min="3" max="4" width="17" customWidth="1"/>
    <col min="5" max="256" width="21.7109375" customWidth="1"/>
  </cols>
  <sheetData>
    <row r="1" spans="1:4" x14ac:dyDescent="0.2">
      <c r="A1" s="19" t="s">
        <v>0</v>
      </c>
      <c r="B1" s="20"/>
      <c r="C1" s="20"/>
      <c r="D1" s="20"/>
    </row>
    <row r="2" spans="1:4" x14ac:dyDescent="0.2">
      <c r="A2" s="19" t="s">
        <v>1</v>
      </c>
      <c r="B2" s="20"/>
      <c r="C2" s="20"/>
      <c r="D2" s="20"/>
    </row>
    <row r="3" spans="1:4" x14ac:dyDescent="0.2">
      <c r="A3" s="19" t="s">
        <v>2</v>
      </c>
      <c r="B3" s="20"/>
      <c r="C3" s="20"/>
      <c r="D3" s="20"/>
    </row>
    <row r="4" spans="1:4" x14ac:dyDescent="0.2">
      <c r="A4" s="19" t="s">
        <v>63</v>
      </c>
      <c r="B4" s="20"/>
      <c r="C4" s="20"/>
      <c r="D4" s="20"/>
    </row>
    <row r="5" spans="1:4" x14ac:dyDescent="0.2">
      <c r="A5" s="19" t="s">
        <v>3</v>
      </c>
      <c r="B5" s="20"/>
      <c r="C5" s="20"/>
      <c r="D5" s="20"/>
    </row>
    <row r="6" spans="1:4" x14ac:dyDescent="0.2">
      <c r="A6" s="19" t="s">
        <v>4</v>
      </c>
      <c r="B6" s="20"/>
      <c r="C6" s="20"/>
      <c r="D6" s="20"/>
    </row>
    <row r="7" spans="1:4" x14ac:dyDescent="0.2">
      <c r="A7" s="19" t="s">
        <v>5</v>
      </c>
      <c r="B7" s="20"/>
      <c r="C7" s="20"/>
      <c r="D7" s="20"/>
    </row>
    <row r="8" spans="1:4" x14ac:dyDescent="0.2">
      <c r="A8" s="19" t="s">
        <v>1</v>
      </c>
      <c r="B8" s="20"/>
      <c r="C8" s="20"/>
      <c r="D8" s="20"/>
    </row>
    <row r="9" spans="1:4" x14ac:dyDescent="0.2">
      <c r="B9" s="1" t="s">
        <v>64</v>
      </c>
    </row>
    <row r="10" spans="1:4" x14ac:dyDescent="0.2">
      <c r="B10" s="1" t="s">
        <v>65</v>
      </c>
    </row>
    <row r="11" spans="1:4" x14ac:dyDescent="0.2">
      <c r="B11" s="1" t="s">
        <v>66</v>
      </c>
      <c r="C11" s="3">
        <v>35490</v>
      </c>
      <c r="D11" s="3">
        <v>30196</v>
      </c>
    </row>
    <row r="12" spans="1:4" x14ac:dyDescent="0.2">
      <c r="B12" s="1" t="s">
        <v>67</v>
      </c>
      <c r="C12" s="4">
        <v>25181</v>
      </c>
      <c r="D12" s="4">
        <v>18453</v>
      </c>
    </row>
    <row r="13" spans="1:4" x14ac:dyDescent="0.2">
      <c r="B13" s="1" t="s">
        <v>68</v>
      </c>
      <c r="C13" s="4">
        <v>8940</v>
      </c>
      <c r="D13" s="4">
        <v>8491</v>
      </c>
    </row>
    <row r="14" spans="1:4" x14ac:dyDescent="0.2">
      <c r="B14" s="1" t="s">
        <v>14</v>
      </c>
      <c r="C14" s="4">
        <v>8499</v>
      </c>
      <c r="D14" s="4">
        <v>6308</v>
      </c>
    </row>
    <row r="15" spans="1:4" x14ac:dyDescent="0.2">
      <c r="B15" s="1" t="s">
        <v>69</v>
      </c>
      <c r="C15" s="4">
        <v>2500</v>
      </c>
      <c r="D15" s="4">
        <v>0</v>
      </c>
    </row>
    <row r="17" spans="2:4" x14ac:dyDescent="0.2">
      <c r="B17" s="1" t="s">
        <v>70</v>
      </c>
      <c r="C17" s="4">
        <v>80610</v>
      </c>
      <c r="D17" s="4">
        <v>63448</v>
      </c>
    </row>
    <row r="18" spans="2:4" x14ac:dyDescent="0.2">
      <c r="B18" s="1" t="s">
        <v>71</v>
      </c>
      <c r="C18" s="4">
        <v>3624</v>
      </c>
      <c r="D18" s="4">
        <v>3031</v>
      </c>
    </row>
    <row r="19" spans="2:4" x14ac:dyDescent="0.2">
      <c r="B19" s="1" t="s">
        <v>72</v>
      </c>
      <c r="C19" s="4">
        <v>53463</v>
      </c>
      <c r="D19" s="4">
        <v>28987</v>
      </c>
    </row>
    <row r="20" spans="2:4" x14ac:dyDescent="0.2">
      <c r="B20" s="1" t="s">
        <v>73</v>
      </c>
      <c r="C20" s="4">
        <v>33427</v>
      </c>
      <c r="D20" s="4">
        <v>24826</v>
      </c>
    </row>
    <row r="22" spans="2:4" x14ac:dyDescent="0.2">
      <c r="B22" s="1" t="s">
        <v>15</v>
      </c>
      <c r="C22" s="4">
        <v>171124</v>
      </c>
      <c r="D22" s="4">
        <v>120292</v>
      </c>
    </row>
    <row r="24" spans="2:4" x14ac:dyDescent="0.2">
      <c r="B24" s="1" t="s">
        <v>74</v>
      </c>
    </row>
    <row r="25" spans="2:4" x14ac:dyDescent="0.2">
      <c r="B25" s="1" t="s">
        <v>75</v>
      </c>
    </row>
    <row r="26" spans="2:4" x14ac:dyDescent="0.2">
      <c r="B26" s="1" t="s">
        <v>76</v>
      </c>
    </row>
    <row r="27" spans="2:4" x14ac:dyDescent="0.2">
      <c r="B27" s="1" t="s">
        <v>77</v>
      </c>
    </row>
    <row r="28" spans="2:4" x14ac:dyDescent="0.2">
      <c r="B28" s="1" t="s">
        <v>78</v>
      </c>
      <c r="C28" s="4">
        <v>27416</v>
      </c>
      <c r="D28" s="4">
        <v>23313</v>
      </c>
    </row>
    <row r="29" spans="2:4" x14ac:dyDescent="0.2">
      <c r="B29" s="1" t="s">
        <v>79</v>
      </c>
      <c r="C29" s="4">
        <v>92284</v>
      </c>
      <c r="D29" s="4">
        <v>87152</v>
      </c>
    </row>
    <row r="30" spans="2:4" x14ac:dyDescent="0.2">
      <c r="B30" s="1" t="s">
        <v>80</v>
      </c>
      <c r="C30" s="4">
        <v>-345</v>
      </c>
      <c r="D30" s="4">
        <v>1082</v>
      </c>
    </row>
    <row r="32" spans="2:4" x14ac:dyDescent="0.2">
      <c r="B32" s="1" t="s">
        <v>16</v>
      </c>
      <c r="C32" s="4">
        <v>119355</v>
      </c>
      <c r="D32" s="4">
        <v>111547</v>
      </c>
    </row>
    <row r="34" spans="2:4" x14ac:dyDescent="0.2">
      <c r="B34" s="1" t="s">
        <v>81</v>
      </c>
      <c r="C34" s="3">
        <v>290479</v>
      </c>
      <c r="D34" s="3">
        <v>231839</v>
      </c>
    </row>
  </sheetData>
  <mergeCells count="8">
    <mergeCell ref="A7:D7"/>
    <mergeCell ref="A8:D8"/>
    <mergeCell ref="A1:D1"/>
    <mergeCell ref="A2:D2"/>
    <mergeCell ref="A3:D3"/>
    <mergeCell ref="A4:D4"/>
    <mergeCell ref="A5:D5"/>
    <mergeCell ref="A6:D6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workbookViewId="0">
      <selection sqref="A1:G1"/>
    </sheetView>
  </sheetViews>
  <sheetFormatPr defaultRowHeight="12.75" x14ac:dyDescent="0.2"/>
  <cols>
    <col min="1" max="1" width="3" customWidth="1"/>
    <col min="2" max="2" width="34" customWidth="1"/>
    <col min="3" max="3" width="28" customWidth="1"/>
    <col min="4" max="4" width="15" customWidth="1"/>
    <col min="5" max="7" width="17" customWidth="1"/>
    <col min="8" max="256" width="21.7109375" customWidth="1"/>
  </cols>
  <sheetData>
    <row r="1" spans="1:7" x14ac:dyDescent="0.2">
      <c r="A1" s="19" t="s">
        <v>0</v>
      </c>
      <c r="B1" s="20"/>
      <c r="C1" s="20"/>
      <c r="D1" s="20"/>
      <c r="E1" s="20"/>
      <c r="F1" s="20"/>
      <c r="G1" s="20"/>
    </row>
    <row r="2" spans="1:7" x14ac:dyDescent="0.2">
      <c r="A2" s="19" t="s">
        <v>1</v>
      </c>
      <c r="B2" s="20"/>
      <c r="C2" s="20"/>
      <c r="D2" s="20"/>
      <c r="E2" s="20"/>
      <c r="F2" s="20"/>
      <c r="G2" s="20"/>
    </row>
    <row r="3" spans="1:7" x14ac:dyDescent="0.2">
      <c r="A3" s="19" t="s">
        <v>2</v>
      </c>
      <c r="B3" s="20"/>
      <c r="C3" s="20"/>
      <c r="D3" s="20"/>
      <c r="E3" s="20"/>
      <c r="F3" s="20"/>
      <c r="G3" s="20"/>
    </row>
    <row r="4" spans="1:7" x14ac:dyDescent="0.2">
      <c r="A4" s="19" t="s">
        <v>82</v>
      </c>
      <c r="B4" s="20"/>
      <c r="C4" s="20"/>
      <c r="D4" s="20"/>
      <c r="E4" s="20"/>
      <c r="F4" s="20"/>
      <c r="G4" s="20"/>
    </row>
    <row r="5" spans="1:7" x14ac:dyDescent="0.2">
      <c r="A5" s="19" t="s">
        <v>3</v>
      </c>
      <c r="B5" s="20"/>
      <c r="C5" s="20"/>
      <c r="D5" s="20"/>
      <c r="E5" s="20"/>
      <c r="F5" s="20"/>
      <c r="G5" s="20"/>
    </row>
    <row r="6" spans="1:7" x14ac:dyDescent="0.2">
      <c r="A6" s="19" t="s">
        <v>4</v>
      </c>
      <c r="B6" s="20"/>
      <c r="C6" s="20"/>
      <c r="D6" s="20"/>
      <c r="E6" s="20"/>
      <c r="F6" s="20"/>
      <c r="G6" s="20"/>
    </row>
    <row r="7" spans="1:7" x14ac:dyDescent="0.2">
      <c r="A7" s="19" t="s">
        <v>5</v>
      </c>
      <c r="B7" s="20"/>
      <c r="C7" s="20"/>
      <c r="D7" s="20"/>
      <c r="E7" s="20"/>
      <c r="F7" s="20"/>
      <c r="G7" s="20"/>
    </row>
    <row r="8" spans="1:7" x14ac:dyDescent="0.2">
      <c r="A8" s="19" t="s">
        <v>1</v>
      </c>
      <c r="B8" s="20"/>
      <c r="C8" s="20"/>
      <c r="D8" s="20"/>
      <c r="E8" s="20"/>
      <c r="F8" s="20"/>
      <c r="G8" s="20"/>
    </row>
    <row r="9" spans="1:7" x14ac:dyDescent="0.2">
      <c r="B9" s="21" t="s">
        <v>83</v>
      </c>
      <c r="C9" s="22" t="s">
        <v>1</v>
      </c>
      <c r="D9" s="22" t="s">
        <v>1</v>
      </c>
    </row>
    <row r="11" spans="1:7" x14ac:dyDescent="0.2">
      <c r="B11" s="21" t="s">
        <v>84</v>
      </c>
      <c r="C11" s="22" t="s">
        <v>1</v>
      </c>
      <c r="D11" s="22" t="s">
        <v>1</v>
      </c>
    </row>
    <row r="15" spans="1:7" x14ac:dyDescent="0.2">
      <c r="B15" s="1" t="s">
        <v>1</v>
      </c>
      <c r="C15" s="1" t="s">
        <v>1</v>
      </c>
      <c r="D15" s="1" t="s">
        <v>1</v>
      </c>
      <c r="E15" s="1" t="s">
        <v>1</v>
      </c>
      <c r="F15" s="1" t="s">
        <v>85</v>
      </c>
    </row>
    <row r="16" spans="1:7" x14ac:dyDescent="0.2">
      <c r="B16" s="1" t="s">
        <v>1</v>
      </c>
      <c r="C16" s="1" t="s">
        <v>86</v>
      </c>
      <c r="D16" s="1" t="s">
        <v>1</v>
      </c>
      <c r="E16" s="1" t="s">
        <v>1</v>
      </c>
      <c r="F16" s="1" t="s">
        <v>87</v>
      </c>
      <c r="G16" s="1" t="s">
        <v>6</v>
      </c>
    </row>
    <row r="17" spans="2:7" x14ac:dyDescent="0.2">
      <c r="B17" s="1" t="s">
        <v>1</v>
      </c>
      <c r="C17" s="1" t="s">
        <v>88</v>
      </c>
      <c r="D17" s="1" t="s">
        <v>1</v>
      </c>
      <c r="E17" s="1" t="s">
        <v>89</v>
      </c>
      <c r="F17" s="1" t="s">
        <v>90</v>
      </c>
      <c r="G17" s="1" t="s">
        <v>91</v>
      </c>
    </row>
    <row r="18" spans="2:7" x14ac:dyDescent="0.2">
      <c r="B18" s="1" t="s">
        <v>1</v>
      </c>
      <c r="C18" s="1" t="s">
        <v>92</v>
      </c>
      <c r="D18" s="1" t="s">
        <v>93</v>
      </c>
      <c r="E18" s="1" t="s">
        <v>94</v>
      </c>
      <c r="F18" s="1" t="s">
        <v>95</v>
      </c>
      <c r="G18" s="1" t="s">
        <v>96</v>
      </c>
    </row>
    <row r="19" spans="2:7" x14ac:dyDescent="0.2">
      <c r="B19" s="1" t="s">
        <v>97</v>
      </c>
    </row>
    <row r="20" spans="2:7" x14ac:dyDescent="0.2">
      <c r="B20" s="1" t="s">
        <v>98</v>
      </c>
      <c r="C20" s="4">
        <v>6574458</v>
      </c>
      <c r="D20" s="3">
        <v>16422</v>
      </c>
      <c r="E20" s="3">
        <v>101289</v>
      </c>
      <c r="F20" s="3">
        <v>499</v>
      </c>
      <c r="G20" s="3">
        <v>118210</v>
      </c>
    </row>
    <row r="22" spans="2:7" x14ac:dyDescent="0.2">
      <c r="B22" s="1" t="s">
        <v>8</v>
      </c>
      <c r="C22" s="4">
        <v>0</v>
      </c>
      <c r="D22" s="4">
        <v>0</v>
      </c>
      <c r="E22" s="4">
        <v>37037</v>
      </c>
      <c r="F22" s="4">
        <v>0</v>
      </c>
      <c r="G22" s="4">
        <v>37037</v>
      </c>
    </row>
    <row r="23" spans="2:7" x14ac:dyDescent="0.2">
      <c r="B23" s="1" t="s">
        <v>99</v>
      </c>
    </row>
    <row r="24" spans="2:7" x14ac:dyDescent="0.2">
      <c r="B24" s="1" t="s">
        <v>100</v>
      </c>
      <c r="C24" s="4">
        <v>0</v>
      </c>
      <c r="D24" s="4">
        <v>0</v>
      </c>
      <c r="E24" s="4">
        <v>0</v>
      </c>
      <c r="F24" s="4">
        <v>-970</v>
      </c>
      <c r="G24" s="4">
        <v>-970</v>
      </c>
    </row>
    <row r="25" spans="2:7" x14ac:dyDescent="0.2">
      <c r="B25" s="1" t="s">
        <v>101</v>
      </c>
    </row>
    <row r="26" spans="2:7" x14ac:dyDescent="0.2">
      <c r="B26" s="1" t="s">
        <v>102</v>
      </c>
      <c r="C26" s="4">
        <v>0</v>
      </c>
      <c r="D26" s="4">
        <v>0</v>
      </c>
      <c r="E26" s="4">
        <v>-10676</v>
      </c>
      <c r="F26" s="4">
        <v>0</v>
      </c>
      <c r="G26" s="4">
        <v>-10676</v>
      </c>
    </row>
    <row r="27" spans="2:7" x14ac:dyDescent="0.2">
      <c r="B27" s="1" t="s">
        <v>103</v>
      </c>
      <c r="C27" s="4">
        <v>-328837</v>
      </c>
      <c r="D27" s="4">
        <v>0</v>
      </c>
      <c r="E27" s="4">
        <v>-22950</v>
      </c>
      <c r="F27" s="4">
        <v>0</v>
      </c>
      <c r="G27" s="4">
        <v>-22950</v>
      </c>
    </row>
    <row r="28" spans="2:7" x14ac:dyDescent="0.2">
      <c r="B28" s="1" t="s">
        <v>104</v>
      </c>
      <c r="C28" s="4">
        <v>0</v>
      </c>
      <c r="D28" s="4">
        <v>2253</v>
      </c>
      <c r="E28" s="4">
        <v>0</v>
      </c>
      <c r="F28" s="4">
        <v>0</v>
      </c>
      <c r="G28" s="4">
        <v>2253</v>
      </c>
    </row>
    <row r="29" spans="2:7" x14ac:dyDescent="0.2">
      <c r="B29" s="1" t="s">
        <v>105</v>
      </c>
    </row>
    <row r="30" spans="2:7" x14ac:dyDescent="0.2">
      <c r="B30" s="1" t="s">
        <v>106</v>
      </c>
    </row>
    <row r="31" spans="2:7" x14ac:dyDescent="0.2">
      <c r="B31" s="1" t="s">
        <v>107</v>
      </c>
      <c r="C31" s="4">
        <v>48873</v>
      </c>
      <c r="D31" s="4">
        <v>-143</v>
      </c>
      <c r="E31" s="4">
        <v>-444</v>
      </c>
      <c r="F31" s="4">
        <v>0</v>
      </c>
      <c r="G31" s="4">
        <v>-587</v>
      </c>
    </row>
    <row r="32" spans="2:7" x14ac:dyDescent="0.2">
      <c r="B32" s="1" t="s">
        <v>108</v>
      </c>
    </row>
    <row r="33" spans="2:7" x14ac:dyDescent="0.2">
      <c r="B33" s="1" t="s">
        <v>109</v>
      </c>
    </row>
    <row r="34" spans="2:7" x14ac:dyDescent="0.2">
      <c r="B34" s="1" t="s">
        <v>110</v>
      </c>
      <c r="C34" s="4">
        <v>0</v>
      </c>
      <c r="D34" s="4">
        <v>1232</v>
      </c>
      <c r="E34" s="4">
        <v>0</v>
      </c>
      <c r="F34" s="4">
        <v>0</v>
      </c>
      <c r="G34" s="4">
        <v>1232</v>
      </c>
    </row>
    <row r="36" spans="2:7" x14ac:dyDescent="0.2">
      <c r="B36" s="1" t="s">
        <v>111</v>
      </c>
    </row>
    <row r="37" spans="2:7" x14ac:dyDescent="0.2">
      <c r="B37" s="1" t="s">
        <v>112</v>
      </c>
      <c r="C37" s="4">
        <v>6294494</v>
      </c>
      <c r="D37" s="4">
        <v>19764</v>
      </c>
      <c r="E37" s="4">
        <v>104256</v>
      </c>
      <c r="F37" s="4">
        <v>-471</v>
      </c>
      <c r="G37" s="4">
        <v>123549</v>
      </c>
    </row>
    <row r="39" spans="2:7" x14ac:dyDescent="0.2">
      <c r="B39" s="1" t="s">
        <v>8</v>
      </c>
      <c r="C39" s="4">
        <v>0</v>
      </c>
      <c r="D39" s="4">
        <v>0</v>
      </c>
      <c r="E39" s="4">
        <v>39510</v>
      </c>
      <c r="F39" s="4">
        <v>0</v>
      </c>
      <c r="G39" s="4">
        <v>39510</v>
      </c>
    </row>
    <row r="40" spans="2:7" x14ac:dyDescent="0.2">
      <c r="B40" s="1" t="s">
        <v>99</v>
      </c>
    </row>
    <row r="41" spans="2:7" x14ac:dyDescent="0.2">
      <c r="B41" s="1" t="s">
        <v>100</v>
      </c>
      <c r="C41" s="4">
        <v>0</v>
      </c>
      <c r="D41" s="4">
        <v>0</v>
      </c>
      <c r="E41" s="4">
        <v>0</v>
      </c>
      <c r="F41" s="4">
        <v>1553</v>
      </c>
      <c r="G41" s="4">
        <v>1553</v>
      </c>
    </row>
    <row r="42" spans="2:7" x14ac:dyDescent="0.2">
      <c r="B42" s="1" t="s">
        <v>101</v>
      </c>
    </row>
    <row r="43" spans="2:7" x14ac:dyDescent="0.2">
      <c r="B43" s="1" t="s">
        <v>102</v>
      </c>
      <c r="C43" s="4">
        <v>0</v>
      </c>
      <c r="D43" s="4">
        <v>0</v>
      </c>
      <c r="E43" s="4">
        <v>-11215</v>
      </c>
      <c r="F43" s="4">
        <v>0</v>
      </c>
      <c r="G43" s="4">
        <v>-11215</v>
      </c>
    </row>
    <row r="44" spans="2:7" x14ac:dyDescent="0.2">
      <c r="B44" s="1" t="s">
        <v>103</v>
      </c>
      <c r="C44" s="4">
        <v>-488677</v>
      </c>
      <c r="D44" s="4">
        <v>0</v>
      </c>
      <c r="E44" s="4">
        <v>-45000</v>
      </c>
      <c r="F44" s="4">
        <v>0</v>
      </c>
      <c r="G44" s="4">
        <v>-45000</v>
      </c>
    </row>
    <row r="45" spans="2:7" x14ac:dyDescent="0.2">
      <c r="B45" s="1" t="s">
        <v>104</v>
      </c>
      <c r="C45" s="4">
        <v>0</v>
      </c>
      <c r="D45" s="4">
        <v>2863</v>
      </c>
      <c r="E45" s="4">
        <v>0</v>
      </c>
      <c r="F45" s="4">
        <v>0</v>
      </c>
      <c r="G45" s="4">
        <v>2863</v>
      </c>
    </row>
    <row r="46" spans="2:7" x14ac:dyDescent="0.2">
      <c r="B46" s="1" t="s">
        <v>105</v>
      </c>
    </row>
    <row r="47" spans="2:7" x14ac:dyDescent="0.2">
      <c r="B47" s="1" t="s">
        <v>106</v>
      </c>
    </row>
    <row r="48" spans="2:7" x14ac:dyDescent="0.2">
      <c r="B48" s="1" t="s">
        <v>107</v>
      </c>
      <c r="C48" s="4">
        <v>60344</v>
      </c>
      <c r="D48" s="4">
        <v>-49</v>
      </c>
      <c r="E48" s="4">
        <v>-399</v>
      </c>
      <c r="F48" s="4">
        <v>0</v>
      </c>
      <c r="G48" s="4">
        <v>-448</v>
      </c>
    </row>
    <row r="49" spans="2:7" x14ac:dyDescent="0.2">
      <c r="B49" s="1" t="s">
        <v>108</v>
      </c>
    </row>
    <row r="50" spans="2:7" x14ac:dyDescent="0.2">
      <c r="B50" s="1" t="s">
        <v>109</v>
      </c>
    </row>
    <row r="51" spans="2:7" x14ac:dyDescent="0.2">
      <c r="B51" s="1" t="s">
        <v>110</v>
      </c>
      <c r="C51" s="4">
        <v>0</v>
      </c>
      <c r="D51" s="4">
        <v>735</v>
      </c>
      <c r="E51" s="4">
        <v>0</v>
      </c>
      <c r="F51" s="4">
        <v>0</v>
      </c>
      <c r="G51" s="4">
        <v>735</v>
      </c>
    </row>
    <row r="53" spans="2:7" x14ac:dyDescent="0.2">
      <c r="B53" s="1" t="s">
        <v>113</v>
      </c>
    </row>
    <row r="54" spans="2:7" x14ac:dyDescent="0.2">
      <c r="B54" s="1" t="s">
        <v>114</v>
      </c>
      <c r="C54" s="4">
        <v>5866161</v>
      </c>
      <c r="D54" s="4">
        <v>23313</v>
      </c>
      <c r="E54" s="4">
        <v>87152</v>
      </c>
      <c r="F54" s="4">
        <v>1082</v>
      </c>
      <c r="G54" s="4">
        <v>111547</v>
      </c>
    </row>
    <row r="56" spans="2:7" x14ac:dyDescent="0.2">
      <c r="B56" s="1" t="s">
        <v>8</v>
      </c>
      <c r="C56" s="4">
        <v>0</v>
      </c>
      <c r="D56" s="4">
        <v>0</v>
      </c>
      <c r="E56" s="4">
        <v>53394</v>
      </c>
      <c r="F56" s="4">
        <v>0</v>
      </c>
      <c r="G56" s="4">
        <v>53394</v>
      </c>
    </row>
    <row r="57" spans="2:7" x14ac:dyDescent="0.2">
      <c r="B57" s="1" t="s">
        <v>99</v>
      </c>
    </row>
    <row r="58" spans="2:7" x14ac:dyDescent="0.2">
      <c r="B58" s="1" t="s">
        <v>100</v>
      </c>
      <c r="C58" s="4">
        <v>0</v>
      </c>
      <c r="D58" s="4">
        <v>0</v>
      </c>
      <c r="E58" s="4">
        <v>0</v>
      </c>
      <c r="F58" s="4">
        <v>-1427</v>
      </c>
      <c r="G58" s="4">
        <v>-1427</v>
      </c>
    </row>
    <row r="59" spans="2:7" x14ac:dyDescent="0.2">
      <c r="B59" s="1" t="s">
        <v>101</v>
      </c>
    </row>
    <row r="60" spans="2:7" x14ac:dyDescent="0.2">
      <c r="B60" s="1" t="s">
        <v>102</v>
      </c>
      <c r="C60" s="4">
        <v>0</v>
      </c>
      <c r="D60" s="4">
        <v>0</v>
      </c>
      <c r="E60" s="4">
        <v>-11627</v>
      </c>
      <c r="F60" s="4">
        <v>0</v>
      </c>
      <c r="G60" s="4">
        <v>-11627</v>
      </c>
    </row>
    <row r="61" spans="2:7" x14ac:dyDescent="0.2">
      <c r="B61" s="1" t="s">
        <v>103</v>
      </c>
      <c r="C61" s="4">
        <v>-325032</v>
      </c>
      <c r="D61" s="4">
        <v>0</v>
      </c>
      <c r="E61" s="4">
        <v>-36026</v>
      </c>
      <c r="F61" s="4">
        <v>0</v>
      </c>
      <c r="G61" s="4">
        <v>-36026</v>
      </c>
    </row>
    <row r="62" spans="2:7" x14ac:dyDescent="0.2">
      <c r="B62" s="1" t="s">
        <v>104</v>
      </c>
      <c r="C62" s="4">
        <v>0</v>
      </c>
      <c r="D62" s="4">
        <v>3586</v>
      </c>
      <c r="E62" s="4">
        <v>0</v>
      </c>
      <c r="F62" s="4">
        <v>0</v>
      </c>
      <c r="G62" s="4">
        <v>3586</v>
      </c>
    </row>
    <row r="63" spans="2:7" x14ac:dyDescent="0.2">
      <c r="B63" s="1" t="s">
        <v>105</v>
      </c>
    </row>
    <row r="64" spans="2:7" x14ac:dyDescent="0.2">
      <c r="B64" s="1" t="s">
        <v>106</v>
      </c>
    </row>
    <row r="65" spans="2:7" x14ac:dyDescent="0.2">
      <c r="B65" s="1" t="s">
        <v>107</v>
      </c>
      <c r="C65" s="4">
        <v>37624</v>
      </c>
      <c r="D65" s="4">
        <v>-231</v>
      </c>
      <c r="E65" s="4">
        <v>-609</v>
      </c>
      <c r="F65" s="4">
        <v>0</v>
      </c>
      <c r="G65" s="4">
        <v>-840</v>
      </c>
    </row>
    <row r="66" spans="2:7" x14ac:dyDescent="0.2">
      <c r="B66" s="1" t="s">
        <v>108</v>
      </c>
    </row>
    <row r="67" spans="2:7" x14ac:dyDescent="0.2">
      <c r="B67" s="1" t="s">
        <v>109</v>
      </c>
    </row>
    <row r="68" spans="2:7" x14ac:dyDescent="0.2">
      <c r="B68" s="1" t="s">
        <v>110</v>
      </c>
      <c r="C68" s="4">
        <v>0</v>
      </c>
      <c r="D68" s="4">
        <v>748</v>
      </c>
      <c r="E68" s="4">
        <v>0</v>
      </c>
      <c r="F68" s="4">
        <v>0</v>
      </c>
      <c r="G68" s="4">
        <v>748</v>
      </c>
    </row>
    <row r="70" spans="2:7" x14ac:dyDescent="0.2">
      <c r="B70" s="1" t="s">
        <v>115</v>
      </c>
    </row>
    <row r="71" spans="2:7" x14ac:dyDescent="0.2">
      <c r="B71" s="1" t="s">
        <v>116</v>
      </c>
      <c r="C71" s="4">
        <v>5578753</v>
      </c>
      <c r="D71" s="3">
        <v>27416</v>
      </c>
      <c r="E71" s="3">
        <v>92284</v>
      </c>
      <c r="F71" s="3">
        <v>-345</v>
      </c>
      <c r="G71" s="3">
        <v>119355</v>
      </c>
    </row>
  </sheetData>
  <mergeCells count="10">
    <mergeCell ref="B9:D9"/>
    <mergeCell ref="B11:D11"/>
    <mergeCell ref="A1:G1"/>
    <mergeCell ref="A2:G2"/>
    <mergeCell ref="A3:G3"/>
    <mergeCell ref="A4:G4"/>
    <mergeCell ref="A5:G5"/>
    <mergeCell ref="A6:G6"/>
    <mergeCell ref="A7:G7"/>
    <mergeCell ref="A8:G8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B34" sqref="B34"/>
    </sheetView>
  </sheetViews>
  <sheetFormatPr defaultRowHeight="12.75" x14ac:dyDescent="0.2"/>
  <cols>
    <col min="1" max="1" width="3" customWidth="1"/>
    <col min="2" max="2" width="47" customWidth="1"/>
    <col min="3" max="5" width="17" customWidth="1"/>
    <col min="6" max="256" width="21.7109375" customWidth="1"/>
  </cols>
  <sheetData>
    <row r="1" spans="1:5" x14ac:dyDescent="0.2">
      <c r="A1" s="19" t="s">
        <v>0</v>
      </c>
      <c r="B1" s="20"/>
      <c r="C1" s="20"/>
      <c r="D1" s="20"/>
      <c r="E1" s="20"/>
    </row>
    <row r="2" spans="1:5" x14ac:dyDescent="0.2">
      <c r="A2" s="19" t="s">
        <v>1</v>
      </c>
      <c r="B2" s="20"/>
      <c r="C2" s="20"/>
      <c r="D2" s="20"/>
      <c r="E2" s="20"/>
    </row>
    <row r="3" spans="1:5" x14ac:dyDescent="0.2">
      <c r="A3" s="19" t="s">
        <v>2</v>
      </c>
      <c r="B3" s="20"/>
      <c r="C3" s="20"/>
      <c r="D3" s="20"/>
      <c r="E3" s="20"/>
    </row>
    <row r="4" spans="1:5" x14ac:dyDescent="0.2">
      <c r="A4" s="19" t="s">
        <v>117</v>
      </c>
      <c r="B4" s="20"/>
      <c r="C4" s="20"/>
      <c r="D4" s="20"/>
      <c r="E4" s="20"/>
    </row>
    <row r="5" spans="1:5" x14ac:dyDescent="0.2">
      <c r="A5" s="19" t="s">
        <v>3</v>
      </c>
      <c r="B5" s="20"/>
      <c r="C5" s="20"/>
      <c r="D5" s="20"/>
      <c r="E5" s="20"/>
    </row>
    <row r="6" spans="1:5" x14ac:dyDescent="0.2">
      <c r="A6" s="19" t="s">
        <v>4</v>
      </c>
      <c r="B6" s="20"/>
      <c r="C6" s="20"/>
      <c r="D6" s="20"/>
      <c r="E6" s="20"/>
    </row>
    <row r="7" spans="1:5" x14ac:dyDescent="0.2">
      <c r="A7" s="19" t="s">
        <v>5</v>
      </c>
      <c r="B7" s="20"/>
      <c r="C7" s="20"/>
      <c r="D7" s="20"/>
      <c r="E7" s="20"/>
    </row>
    <row r="8" spans="1:5" x14ac:dyDescent="0.2">
      <c r="A8" s="19" t="s">
        <v>1</v>
      </c>
      <c r="B8" s="20"/>
      <c r="C8" s="20"/>
      <c r="D8" s="20"/>
      <c r="E8" s="20"/>
    </row>
    <row r="9" spans="1:5" x14ac:dyDescent="0.2">
      <c r="B9" s="21" t="s">
        <v>118</v>
      </c>
      <c r="C9" s="22" t="s">
        <v>1</v>
      </c>
    </row>
    <row r="11" spans="1:5" x14ac:dyDescent="0.2">
      <c r="B11" s="21" t="s">
        <v>43</v>
      </c>
      <c r="C11" s="22" t="s">
        <v>1</v>
      </c>
    </row>
    <row r="15" spans="1:5" x14ac:dyDescent="0.2">
      <c r="B15" s="1" t="s">
        <v>1</v>
      </c>
      <c r="C15" s="1" t="s">
        <v>1</v>
      </c>
      <c r="D15" s="1" t="s">
        <v>33</v>
      </c>
    </row>
    <row r="16" spans="1:5" x14ac:dyDescent="0.2">
      <c r="B16" s="1" t="s">
        <v>1</v>
      </c>
      <c r="C16" s="1" t="s">
        <v>34</v>
      </c>
      <c r="D16" s="1" t="s">
        <v>35</v>
      </c>
      <c r="E16" s="1" t="s">
        <v>36</v>
      </c>
    </row>
    <row r="17" spans="2:5" x14ac:dyDescent="0.2">
      <c r="B17" s="1" t="s">
        <v>1</v>
      </c>
      <c r="C17" s="1">
        <v>2015</v>
      </c>
      <c r="D17" s="1">
        <v>2014</v>
      </c>
      <c r="E17" s="1">
        <v>2013</v>
      </c>
    </row>
    <row r="18" spans="2:5" x14ac:dyDescent="0.2">
      <c r="B18" s="1" t="s">
        <v>119</v>
      </c>
    </row>
    <row r="19" spans="2:5" x14ac:dyDescent="0.2">
      <c r="B19" s="1" t="s">
        <v>120</v>
      </c>
      <c r="C19" s="3">
        <v>13844</v>
      </c>
      <c r="D19" s="3">
        <v>14259</v>
      </c>
      <c r="E19" s="3">
        <v>10746</v>
      </c>
    </row>
    <row r="21" spans="2:5" x14ac:dyDescent="0.2">
      <c r="B21" s="1" t="s">
        <v>121</v>
      </c>
    </row>
    <row r="22" spans="2:5" x14ac:dyDescent="0.2">
      <c r="B22" s="1" t="s">
        <v>8</v>
      </c>
      <c r="C22" s="4">
        <v>53394</v>
      </c>
      <c r="D22" s="4">
        <v>39510</v>
      </c>
      <c r="E22" s="4">
        <v>37037</v>
      </c>
    </row>
    <row r="23" spans="2:5" x14ac:dyDescent="0.2">
      <c r="B23" s="1" t="s">
        <v>122</v>
      </c>
    </row>
    <row r="24" spans="2:5" x14ac:dyDescent="0.2">
      <c r="B24" s="1" t="s">
        <v>123</v>
      </c>
    </row>
    <row r="25" spans="2:5" x14ac:dyDescent="0.2">
      <c r="B25" s="1" t="s">
        <v>124</v>
      </c>
      <c r="C25" s="4">
        <v>11257</v>
      </c>
      <c r="D25" s="4">
        <v>7946</v>
      </c>
      <c r="E25" s="4">
        <v>6757</v>
      </c>
    </row>
    <row r="26" spans="2:5" x14ac:dyDescent="0.2">
      <c r="B26" s="1" t="s">
        <v>125</v>
      </c>
      <c r="C26" s="4">
        <v>3586</v>
      </c>
      <c r="D26" s="4">
        <v>2863</v>
      </c>
      <c r="E26" s="4">
        <v>2253</v>
      </c>
    </row>
    <row r="27" spans="2:5" x14ac:dyDescent="0.2">
      <c r="B27" s="1" t="s">
        <v>126</v>
      </c>
      <c r="C27" s="4">
        <v>1382</v>
      </c>
      <c r="D27" s="4">
        <v>2347</v>
      </c>
      <c r="E27" s="4">
        <v>1141</v>
      </c>
    </row>
    <row r="28" spans="2:5" x14ac:dyDescent="0.2">
      <c r="B28" s="1" t="s">
        <v>127</v>
      </c>
    </row>
    <row r="29" spans="2:5" x14ac:dyDescent="0.2">
      <c r="B29" s="1" t="s">
        <v>128</v>
      </c>
    </row>
    <row r="30" spans="2:5" x14ac:dyDescent="0.2">
      <c r="B30" s="1" t="s">
        <v>129</v>
      </c>
      <c r="C30" s="4">
        <v>611</v>
      </c>
      <c r="D30" s="4">
        <v>-4232</v>
      </c>
      <c r="E30" s="4">
        <v>-2172</v>
      </c>
    </row>
    <row r="31" spans="2:5" x14ac:dyDescent="0.2">
      <c r="B31" s="1" t="s">
        <v>54</v>
      </c>
      <c r="C31" s="4">
        <v>-238</v>
      </c>
      <c r="D31" s="4">
        <v>-76</v>
      </c>
      <c r="E31" s="4">
        <v>-973</v>
      </c>
    </row>
    <row r="32" spans="2:5" x14ac:dyDescent="0.2">
      <c r="B32" s="1" t="s">
        <v>56</v>
      </c>
      <c r="C32" s="4">
        <v>-3735</v>
      </c>
      <c r="D32" s="4">
        <v>-2220</v>
      </c>
      <c r="E32" s="4">
        <v>223</v>
      </c>
    </row>
    <row r="33" spans="2:5" x14ac:dyDescent="0.2">
      <c r="B33" s="1" t="s">
        <v>130</v>
      </c>
      <c r="C33" s="4">
        <v>-179</v>
      </c>
      <c r="D33" s="4">
        <v>167</v>
      </c>
      <c r="E33" s="4">
        <v>1080</v>
      </c>
    </row>
    <row r="34" spans="2:5" x14ac:dyDescent="0.2">
      <c r="B34" s="1" t="s">
        <v>66</v>
      </c>
      <c r="C34" s="4">
        <v>5400</v>
      </c>
      <c r="D34" s="4">
        <v>5938</v>
      </c>
      <c r="E34" s="4">
        <v>2340</v>
      </c>
    </row>
    <row r="35" spans="2:5" x14ac:dyDescent="0.2">
      <c r="B35" s="1" t="s">
        <v>68</v>
      </c>
      <c r="C35" s="4">
        <v>1042</v>
      </c>
      <c r="D35" s="4">
        <v>1460</v>
      </c>
      <c r="E35" s="4">
        <v>1459</v>
      </c>
    </row>
    <row r="36" spans="2:5" x14ac:dyDescent="0.2">
      <c r="B36" s="1" t="s">
        <v>131</v>
      </c>
    </row>
    <row r="37" spans="2:5" x14ac:dyDescent="0.2">
      <c r="B37" s="1" t="s">
        <v>132</v>
      </c>
      <c r="C37" s="4">
        <v>8746</v>
      </c>
      <c r="D37" s="4">
        <v>6010</v>
      </c>
      <c r="E37" s="4">
        <v>4521</v>
      </c>
    </row>
    <row r="39" spans="2:5" x14ac:dyDescent="0.2">
      <c r="B39" s="1" t="s">
        <v>26</v>
      </c>
      <c r="C39" s="4">
        <v>81266</v>
      </c>
      <c r="D39" s="4">
        <v>59713</v>
      </c>
      <c r="E39" s="4">
        <v>53666</v>
      </c>
    </row>
    <row r="41" spans="2:5" x14ac:dyDescent="0.2">
      <c r="B41" s="1" t="s">
        <v>133</v>
      </c>
    </row>
    <row r="42" spans="2:5" x14ac:dyDescent="0.2">
      <c r="B42" s="1" t="s">
        <v>134</v>
      </c>
      <c r="C42" s="4">
        <v>-166402</v>
      </c>
      <c r="D42" s="4">
        <v>-217128</v>
      </c>
      <c r="E42" s="4">
        <v>-148489</v>
      </c>
    </row>
    <row r="43" spans="2:5" x14ac:dyDescent="0.2">
      <c r="B43" s="1" t="s">
        <v>135</v>
      </c>
    </row>
    <row r="44" spans="2:5" x14ac:dyDescent="0.2">
      <c r="B44" s="1" t="s">
        <v>136</v>
      </c>
      <c r="C44" s="4">
        <v>14538</v>
      </c>
      <c r="D44" s="4">
        <v>18810</v>
      </c>
      <c r="E44" s="4">
        <v>20317</v>
      </c>
    </row>
    <row r="45" spans="2:5" x14ac:dyDescent="0.2">
      <c r="B45" s="1" t="s">
        <v>137</v>
      </c>
    </row>
    <row r="46" spans="2:5" x14ac:dyDescent="0.2">
      <c r="B46" s="1" t="s">
        <v>136</v>
      </c>
      <c r="C46" s="4">
        <v>107447</v>
      </c>
      <c r="D46" s="4">
        <v>189301</v>
      </c>
      <c r="E46" s="4">
        <v>104130</v>
      </c>
    </row>
    <row r="47" spans="2:5" x14ac:dyDescent="0.2">
      <c r="B47" s="1" t="s">
        <v>138</v>
      </c>
    </row>
    <row r="48" spans="2:5" x14ac:dyDescent="0.2">
      <c r="B48" s="1" t="s">
        <v>139</v>
      </c>
      <c r="C48" s="4">
        <v>-343</v>
      </c>
      <c r="D48" s="4">
        <v>-3765</v>
      </c>
      <c r="E48" s="4">
        <v>-496</v>
      </c>
    </row>
    <row r="49" spans="2:5" x14ac:dyDescent="0.2">
      <c r="B49" s="1" t="s">
        <v>140</v>
      </c>
    </row>
    <row r="50" spans="2:5" x14ac:dyDescent="0.2">
      <c r="B50" s="1" t="s">
        <v>141</v>
      </c>
      <c r="C50" s="4">
        <v>-11247</v>
      </c>
      <c r="D50" s="4">
        <v>-9571</v>
      </c>
      <c r="E50" s="4">
        <v>-8165</v>
      </c>
    </row>
    <row r="51" spans="2:5" x14ac:dyDescent="0.2">
      <c r="B51" s="1" t="s">
        <v>142</v>
      </c>
    </row>
    <row r="52" spans="2:5" x14ac:dyDescent="0.2">
      <c r="B52" s="1" t="s">
        <v>143</v>
      </c>
      <c r="C52" s="4">
        <v>-241</v>
      </c>
      <c r="D52" s="4">
        <v>-242</v>
      </c>
      <c r="E52" s="4">
        <v>-911</v>
      </c>
    </row>
    <row r="53" spans="2:5" x14ac:dyDescent="0.2">
      <c r="B53" s="1" t="s">
        <v>87</v>
      </c>
      <c r="C53" s="4">
        <v>-26</v>
      </c>
      <c r="D53" s="4">
        <v>16</v>
      </c>
      <c r="E53" s="4">
        <v>-160</v>
      </c>
    </row>
    <row r="55" spans="2:5" x14ac:dyDescent="0.2">
      <c r="B55" s="1" t="s">
        <v>27</v>
      </c>
      <c r="C55" s="4">
        <v>-56274</v>
      </c>
      <c r="D55" s="4">
        <v>-22579</v>
      </c>
      <c r="E55" s="4">
        <v>-33774</v>
      </c>
    </row>
    <row r="57" spans="2:5" x14ac:dyDescent="0.2">
      <c r="B57" s="1" t="s">
        <v>144</v>
      </c>
    </row>
    <row r="58" spans="2:5" x14ac:dyDescent="0.2">
      <c r="B58" s="1" t="s">
        <v>145</v>
      </c>
      <c r="C58" s="4">
        <v>543</v>
      </c>
      <c r="D58" s="4">
        <v>730</v>
      </c>
      <c r="E58" s="4">
        <v>530</v>
      </c>
    </row>
    <row r="59" spans="2:5" x14ac:dyDescent="0.2">
      <c r="B59" s="1" t="s">
        <v>146</v>
      </c>
      <c r="C59" s="4">
        <v>749</v>
      </c>
      <c r="D59" s="4">
        <v>739</v>
      </c>
      <c r="E59" s="4">
        <v>701</v>
      </c>
    </row>
    <row r="60" spans="2:5" x14ac:dyDescent="0.2">
      <c r="B60" s="1" t="s">
        <v>147</v>
      </c>
    </row>
    <row r="61" spans="2:5" x14ac:dyDescent="0.2">
      <c r="B61" s="1" t="s">
        <v>148</v>
      </c>
      <c r="C61" s="4">
        <v>-1499</v>
      </c>
      <c r="D61" s="4">
        <v>-1158</v>
      </c>
      <c r="E61" s="4">
        <v>-1082</v>
      </c>
    </row>
    <row r="62" spans="2:5" x14ac:dyDescent="0.2">
      <c r="B62" s="1" t="s">
        <v>149</v>
      </c>
      <c r="C62" s="4">
        <v>-11561</v>
      </c>
      <c r="D62" s="4">
        <v>-11126</v>
      </c>
      <c r="E62" s="4">
        <v>-10564</v>
      </c>
    </row>
    <row r="63" spans="2:5" x14ac:dyDescent="0.2">
      <c r="B63" s="1" t="s">
        <v>103</v>
      </c>
      <c r="C63" s="4">
        <v>-35253</v>
      </c>
      <c r="D63" s="4">
        <v>-45000</v>
      </c>
      <c r="E63" s="4">
        <v>-22860</v>
      </c>
    </row>
    <row r="64" spans="2:5" x14ac:dyDescent="0.2">
      <c r="B64" s="1" t="s">
        <v>150</v>
      </c>
      <c r="C64" s="4">
        <v>27114</v>
      </c>
      <c r="D64" s="4">
        <v>11960</v>
      </c>
      <c r="E64" s="4">
        <v>16896</v>
      </c>
    </row>
    <row r="65" spans="2:5" x14ac:dyDescent="0.2">
      <c r="B65" s="1" t="s">
        <v>151</v>
      </c>
      <c r="C65" s="4">
        <v>2191</v>
      </c>
      <c r="D65" s="4">
        <v>6306</v>
      </c>
      <c r="E65" s="4">
        <v>0</v>
      </c>
    </row>
    <row r="67" spans="2:5" x14ac:dyDescent="0.2">
      <c r="B67" s="1" t="s">
        <v>28</v>
      </c>
      <c r="C67" s="4">
        <v>-17716</v>
      </c>
      <c r="D67" s="4">
        <v>-37549</v>
      </c>
      <c r="E67" s="4">
        <v>-16379</v>
      </c>
    </row>
    <row r="69" spans="2:5" x14ac:dyDescent="0.2">
      <c r="B69" s="1" t="s">
        <v>152</v>
      </c>
    </row>
    <row r="70" spans="2:5" x14ac:dyDescent="0.2">
      <c r="B70" s="1" t="s">
        <v>153</v>
      </c>
      <c r="C70" s="4">
        <v>7276</v>
      </c>
      <c r="D70" s="4">
        <v>-415</v>
      </c>
      <c r="E70" s="4">
        <v>3513</v>
      </c>
    </row>
    <row r="72" spans="2:5" x14ac:dyDescent="0.2">
      <c r="B72" s="1" t="s">
        <v>154</v>
      </c>
    </row>
    <row r="73" spans="2:5" x14ac:dyDescent="0.2">
      <c r="B73" s="1" t="s">
        <v>155</v>
      </c>
      <c r="C73" s="3">
        <v>21120</v>
      </c>
      <c r="D73" s="3">
        <v>13844</v>
      </c>
      <c r="E73" s="3">
        <v>14259</v>
      </c>
    </row>
    <row r="75" spans="2:5" x14ac:dyDescent="0.2">
      <c r="B75" s="1" t="s">
        <v>156</v>
      </c>
    </row>
    <row r="76" spans="2:5" x14ac:dyDescent="0.2">
      <c r="B76" s="1" t="s">
        <v>157</v>
      </c>
      <c r="C76" s="3">
        <v>13252</v>
      </c>
      <c r="D76" s="3">
        <v>10026</v>
      </c>
      <c r="E76" s="3">
        <v>9128</v>
      </c>
    </row>
    <row r="77" spans="2:5" x14ac:dyDescent="0.2">
      <c r="B77" s="1" t="s">
        <v>158</v>
      </c>
      <c r="C77" s="3">
        <v>514</v>
      </c>
      <c r="D77" s="3">
        <v>339</v>
      </c>
      <c r="E77" s="1" t="s">
        <v>12</v>
      </c>
    </row>
  </sheetData>
  <mergeCells count="10">
    <mergeCell ref="B9:C9"/>
    <mergeCell ref="B11:C11"/>
    <mergeCell ref="A1:E1"/>
    <mergeCell ref="A2:E2"/>
    <mergeCell ref="A3:E3"/>
    <mergeCell ref="A4:E4"/>
    <mergeCell ref="A5:E5"/>
    <mergeCell ref="A6:E6"/>
    <mergeCell ref="A7:E7"/>
    <mergeCell ref="A8:E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Financial Statement Analysis</vt:lpstr>
      <vt:lpstr>INCOME_STATEMENT</vt:lpstr>
      <vt:lpstr>BALANCE_SHEET</vt:lpstr>
      <vt:lpstr>BALANCE_SHEET2</vt:lpstr>
      <vt:lpstr>STOCKHOLDERS_EQUITY</vt:lpstr>
      <vt:lpstr>CASH_FLOW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Rich, Steven P.</dc:creator>
  <cp:lastModifiedBy>Windows User</cp:lastModifiedBy>
  <dcterms:created xsi:type="dcterms:W3CDTF">2016-04-13T19:38:02Z</dcterms:created>
  <dcterms:modified xsi:type="dcterms:W3CDTF">2016-11-02T19:02:42Z</dcterms:modified>
</cp:coreProperties>
</file>