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5360" windowHeight="8265" tabRatio="875" activeTab="0"/>
  </bookViews>
  <sheets>
    <sheet name="projects" sheetId="1" r:id="rId1"/>
    <sheet name="Total FCF" sheetId="2" r:id="rId2"/>
    <sheet name="payback" sheetId="3" r:id="rId3"/>
    <sheet name="profits" sheetId="4" r:id="rId4"/>
    <sheet name="Rate of Return" sheetId="5" r:id="rId5"/>
    <sheet name="IRR" sheetId="6" r:id="rId6"/>
    <sheet name="NPV" sheetId="7" r:id="rId7"/>
    <sheet name="PV Factors" sheetId="8" r:id="rId8"/>
    <sheet name="adj IRR" sheetId="9" r:id="rId9"/>
    <sheet name="NPV with yld curve" sheetId="10" r:id="rId10"/>
    <sheet name="Adding up" sheetId="11" r:id="rId11"/>
    <sheet name="NPV with risk" sheetId="12" r:id="rId12"/>
  </sheets>
  <definedNames>
    <definedName name="solver_adj" localSheetId="5" hidden="1">'IRR'!#REF!</definedName>
    <definedName name="solver_cvg" localSheetId="5" hidden="1">0.0001</definedName>
    <definedName name="solver_drv" localSheetId="5" hidden="1">1</definedName>
    <definedName name="solver_est" localSheetId="5" hidden="1">1</definedName>
    <definedName name="solver_itr" localSheetId="5" hidden="1">100</definedName>
    <definedName name="solver_lin" localSheetId="5" hidden="1">2</definedName>
    <definedName name="solver_neg" localSheetId="5" hidden="1">2</definedName>
    <definedName name="solver_num" localSheetId="5" hidden="1">0</definedName>
    <definedName name="solver_nwt" localSheetId="5" hidden="1">1</definedName>
    <definedName name="solver_opt" localSheetId="5" hidden="1">'IRR'!#REF!</definedName>
    <definedName name="solver_pre" localSheetId="5" hidden="1">0.000001</definedName>
    <definedName name="solver_scl" localSheetId="5" hidden="1">2</definedName>
    <definedName name="solver_sho" localSheetId="5" hidden="1">2</definedName>
    <definedName name="solver_tim" localSheetId="5" hidden="1">100</definedName>
    <definedName name="solver_tol" localSheetId="5" hidden="1">0.05</definedName>
    <definedName name="solver_typ" localSheetId="5" hidden="1">3</definedName>
    <definedName name="solver_val" localSheetId="5" hidden="1">0</definedName>
  </definedNames>
  <calcPr fullCalcOnLoad="1"/>
</workbook>
</file>

<file path=xl/sharedStrings.xml><?xml version="1.0" encoding="utf-8"?>
<sst xmlns="http://schemas.openxmlformats.org/spreadsheetml/2006/main" count="488" uniqueCount="71">
  <si>
    <t>yrs</t>
  </si>
  <si>
    <t>A</t>
  </si>
  <si>
    <t>B</t>
  </si>
  <si>
    <t>C</t>
  </si>
  <si>
    <t>D</t>
  </si>
  <si>
    <t>payback</t>
  </si>
  <si>
    <t>AVG R of R</t>
  </si>
  <si>
    <t>IRR</t>
  </si>
  <si>
    <t>NPV @</t>
  </si>
  <si>
    <t>Investment (Project) Analysis</t>
  </si>
  <si>
    <t>Investment (Project) Analysis with modified IRR</t>
  </si>
  <si>
    <t>NPV</t>
  </si>
  <si>
    <t>BC</t>
  </si>
  <si>
    <t>AC</t>
  </si>
  <si>
    <t>earnings</t>
  </si>
  <si>
    <t>@ COC</t>
  </si>
  <si>
    <t xml:space="preserve">NPV </t>
  </si>
  <si>
    <t>Cost of Capital=</t>
  </si>
  <si>
    <t>Risk</t>
  </si>
  <si>
    <t>(Std dev)</t>
  </si>
  <si>
    <t>m =</t>
  </si>
  <si>
    <t>n =</t>
  </si>
  <si>
    <t>mn =</t>
  </si>
  <si>
    <t>FVLS</t>
  </si>
  <si>
    <t>PVLS</t>
  </si>
  <si>
    <t>Avg Profits</t>
  </si>
  <si>
    <t>Avg Profits w/ depr</t>
  </si>
  <si>
    <t>AVG R of R w/ depr</t>
  </si>
  <si>
    <t xml:space="preserve">  NPV</t>
  </si>
  <si>
    <t xml:space="preserve"> Yield Curve</t>
  </si>
  <si>
    <t xml:space="preserve">       PROJECTS</t>
  </si>
  <si>
    <t xml:space="preserve">  r  =</t>
  </si>
  <si>
    <t>FV</t>
  </si>
  <si>
    <t>Factor</t>
  </si>
  <si>
    <t>D's Adjusted IRR</t>
  </si>
  <si>
    <t>C's Adjusted IRR</t>
  </si>
  <si>
    <t>Adjusted IRR</t>
  </si>
  <si>
    <t>Project C</t>
  </si>
  <si>
    <t>FCF</t>
  </si>
  <si>
    <t>Cost of Capital   =</t>
  </si>
  <si>
    <t>Value</t>
  </si>
  <si>
    <t>Payback</t>
  </si>
  <si>
    <t xml:space="preserve">Risk Class </t>
  </si>
  <si>
    <t>2.    Timing of cash flows</t>
  </si>
  <si>
    <t>4.    Scale</t>
  </si>
  <si>
    <t>5.    Cost of Capital Changes</t>
  </si>
  <si>
    <t>6.    Borrowing Project vs. Fixed Asset Project</t>
  </si>
  <si>
    <t>7.    Positive &amp; negative cash flows</t>
  </si>
  <si>
    <t>8.    Yield Curve</t>
  </si>
  <si>
    <t>9.     Additivity, Averagability, &amp; internal consistency</t>
  </si>
  <si>
    <t>1.    Total cash flows</t>
  </si>
  <si>
    <t>How many cost/benefit analysis techniques</t>
  </si>
  <si>
    <t xml:space="preserve">  can you devise to evaluate which of these</t>
  </si>
  <si>
    <t xml:space="preserve">  projects is acceptable and which is best?</t>
  </si>
  <si>
    <t>r =</t>
  </si>
  <si>
    <t>NAME</t>
  </si>
  <si>
    <t>FACTOR</t>
  </si>
  <si>
    <t>FVANN</t>
  </si>
  <si>
    <t>SF FACT</t>
  </si>
  <si>
    <t>PVANN</t>
  </si>
  <si>
    <t>AMORT FACT</t>
  </si>
  <si>
    <t>Factors to include in Cost/Benefit Analysis Technique</t>
  </si>
  <si>
    <t>PV</t>
  </si>
  <si>
    <t>3.    Appropriate Reinvestment Rate of Return</t>
  </si>
  <si>
    <t>10.   Risk</t>
  </si>
  <si>
    <t>Project</t>
  </si>
  <si>
    <t xml:space="preserve">B </t>
  </si>
  <si>
    <t>E</t>
  </si>
  <si>
    <t>Cash Flow Yr</t>
  </si>
  <si>
    <t>Total Future Cash Flows</t>
  </si>
  <si>
    <t>Project 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</si>
</sst>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5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9" fontId="1" fillId="33" borderId="0" xfId="0" applyNumberFormat="1" applyFont="1" applyFill="1" applyAlignment="1">
      <alignment horizontal="center"/>
    </xf>
    <xf numFmtId="9" fontId="1" fillId="33" borderId="0" xfId="0" applyNumberFormat="1" applyFont="1" applyFill="1" applyAlignment="1">
      <alignment/>
    </xf>
    <xf numFmtId="8" fontId="1" fillId="33" borderId="0" xfId="0" applyNumberFormat="1" applyFont="1" applyFill="1" applyAlignment="1">
      <alignment/>
    </xf>
    <xf numFmtId="7" fontId="4" fillId="33" borderId="0" xfId="0" applyNumberFormat="1" applyFont="1" applyFill="1" applyAlignment="1">
      <alignment/>
    </xf>
    <xf numFmtId="8" fontId="2" fillId="33" borderId="0" xfId="0" applyNumberFormat="1" applyFont="1" applyFill="1" applyAlignment="1">
      <alignment/>
    </xf>
    <xf numFmtId="10" fontId="2" fillId="33" borderId="0" xfId="0" applyNumberFormat="1" applyFont="1" applyFill="1" applyAlignment="1">
      <alignment horizontal="center"/>
    </xf>
    <xf numFmtId="165" fontId="1" fillId="33" borderId="0" xfId="0" applyNumberFormat="1" applyFont="1" applyFill="1" applyAlignment="1">
      <alignment horizontal="center"/>
    </xf>
    <xf numFmtId="165" fontId="2" fillId="33" borderId="0" xfId="0" applyNumberFormat="1" applyFont="1" applyFill="1" applyAlignment="1">
      <alignment horizontal="center"/>
    </xf>
    <xf numFmtId="10" fontId="1" fillId="33" borderId="0" xfId="0" applyNumberFormat="1" applyFont="1" applyFill="1" applyAlignment="1">
      <alignment horizontal="center"/>
    </xf>
    <xf numFmtId="10" fontId="1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9" fontId="3" fillId="33" borderId="0" xfId="0" applyNumberFormat="1" applyFont="1" applyFill="1" applyAlignment="1">
      <alignment horizontal="center"/>
    </xf>
    <xf numFmtId="1" fontId="1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7" fontId="4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 quotePrefix="1">
      <alignment horizontal="center"/>
    </xf>
    <xf numFmtId="165" fontId="1" fillId="33" borderId="0" xfId="0" applyNumberFormat="1" applyFont="1" applyFill="1" applyAlignment="1">
      <alignment/>
    </xf>
    <xf numFmtId="165" fontId="4" fillId="33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 horizontal="center"/>
    </xf>
    <xf numFmtId="8" fontId="4" fillId="33" borderId="0" xfId="0" applyNumberFormat="1" applyFont="1" applyFill="1" applyAlignment="1">
      <alignment horizontal="center"/>
    </xf>
    <xf numFmtId="10" fontId="8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3" fontId="8" fillId="33" borderId="0" xfId="0" applyNumberFormat="1" applyFont="1" applyFill="1" applyAlignment="1">
      <alignment horizontal="center"/>
    </xf>
    <xf numFmtId="8" fontId="4" fillId="33" borderId="0" xfId="0" applyNumberFormat="1" applyFont="1" applyFill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9" fontId="0" fillId="33" borderId="0" xfId="0" applyNumberFormat="1" applyFill="1" applyAlignment="1">
      <alignment horizontal="center"/>
    </xf>
    <xf numFmtId="0" fontId="11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0" fontId="2" fillId="33" borderId="17" xfId="0" applyNumberFormat="1" applyFont="1" applyFill="1" applyBorder="1" applyAlignment="1">
      <alignment horizontal="center"/>
    </xf>
    <xf numFmtId="0" fontId="11" fillId="33" borderId="12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1" fillId="33" borderId="19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10" fontId="2" fillId="33" borderId="25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65" fontId="1" fillId="33" borderId="0" xfId="0" applyNumberFormat="1" applyFont="1" applyFill="1" applyAlignment="1">
      <alignment horizontal="left"/>
    </xf>
    <xf numFmtId="8" fontId="2" fillId="33" borderId="0" xfId="0" applyNumberFormat="1" applyFont="1" applyFill="1" applyAlignment="1">
      <alignment horizontal="center"/>
    </xf>
    <xf numFmtId="165" fontId="12" fillId="33" borderId="0" xfId="0" applyNumberFormat="1" applyFont="1" applyFill="1" applyAlignment="1">
      <alignment horizontal="center"/>
    </xf>
    <xf numFmtId="10" fontId="0" fillId="0" borderId="0" xfId="0" applyNumberFormat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7" fontId="0" fillId="33" borderId="0" xfId="0" applyNumberFormat="1" applyFill="1" applyAlignment="1">
      <alignment/>
    </xf>
    <xf numFmtId="7" fontId="4" fillId="33" borderId="0" xfId="0" applyNumberFormat="1" applyFont="1" applyFill="1" applyAlignment="1">
      <alignment vertical="center"/>
    </xf>
    <xf numFmtId="9" fontId="1" fillId="0" borderId="0" xfId="0" applyNumberFormat="1" applyFont="1" applyAlignment="1">
      <alignment horizontal="center"/>
    </xf>
    <xf numFmtId="9" fontId="1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 vertical="center"/>
    </xf>
    <xf numFmtId="9" fontId="1" fillId="0" borderId="0" xfId="0" applyNumberFormat="1" applyFont="1" applyAlignment="1">
      <alignment horizontal="center" vertical="center"/>
    </xf>
    <xf numFmtId="9" fontId="1" fillId="34" borderId="0" xfId="0" applyNumberFormat="1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10" fontId="1" fillId="33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11" fillId="34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3" fontId="13" fillId="33" borderId="0" xfId="0" applyNumberFormat="1" applyFont="1" applyFill="1" applyAlignment="1">
      <alignment horizontal="center"/>
    </xf>
    <xf numFmtId="3" fontId="14" fillId="33" borderId="0" xfId="0" applyNumberFormat="1" applyFont="1" applyFill="1" applyAlignment="1">
      <alignment horizontal="center"/>
    </xf>
    <xf numFmtId="0" fontId="15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8" fontId="3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4" borderId="0" xfId="0" applyFont="1" applyFill="1" applyAlignment="1">
      <alignment/>
    </xf>
    <xf numFmtId="0" fontId="3" fillId="4" borderId="0" xfId="0" applyFont="1" applyFill="1" applyAlignment="1">
      <alignment horizontal="center"/>
    </xf>
    <xf numFmtId="10" fontId="8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0" fillId="4" borderId="0" xfId="0" applyFill="1" applyAlignment="1">
      <alignment/>
    </xf>
    <xf numFmtId="7" fontId="4" fillId="33" borderId="0" xfId="0" applyNumberFormat="1" applyFont="1" applyFill="1" applyAlignment="1">
      <alignment horizontal="center" vertical="center"/>
    </xf>
    <xf numFmtId="7" fontId="51" fillId="33" borderId="0" xfId="0" applyNumberFormat="1" applyFont="1" applyFill="1" applyAlignment="1">
      <alignment horizontal="center"/>
    </xf>
    <xf numFmtId="0" fontId="16" fillId="4" borderId="0" xfId="0" applyFont="1" applyFill="1" applyAlignment="1">
      <alignment horizontal="right"/>
    </xf>
    <xf numFmtId="0" fontId="16" fillId="4" borderId="0" xfId="0" applyFont="1" applyFill="1" applyAlignment="1">
      <alignment/>
    </xf>
    <xf numFmtId="0" fontId="3" fillId="4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2" fillId="33" borderId="0" xfId="0" applyFont="1" applyFill="1" applyAlignment="1">
      <alignment horizontal="center" vertical="top"/>
    </xf>
    <xf numFmtId="0" fontId="1" fillId="33" borderId="0" xfId="0" applyFont="1" applyFill="1" applyAlignment="1">
      <alignment horizontal="center" vertical="top"/>
    </xf>
    <xf numFmtId="2" fontId="1" fillId="33" borderId="0" xfId="0" applyNumberFormat="1" applyFont="1" applyFill="1" applyAlignment="1">
      <alignment horizontal="center" vertical="top"/>
    </xf>
    <xf numFmtId="0" fontId="0" fillId="0" borderId="0" xfId="0" applyAlignment="1">
      <alignment vertical="top"/>
    </xf>
    <xf numFmtId="165" fontId="4" fillId="33" borderId="0" xfId="0" applyNumberFormat="1" applyFont="1" applyFill="1" applyAlignment="1">
      <alignment horizontal="center" vertical="top"/>
    </xf>
    <xf numFmtId="165" fontId="2" fillId="33" borderId="0" xfId="0" applyNumberFormat="1" applyFont="1" applyFill="1" applyAlignment="1">
      <alignment horizontal="center" vertical="top"/>
    </xf>
    <xf numFmtId="10" fontId="51" fillId="33" borderId="0" xfId="0" applyNumberFormat="1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zoomScale="150" zoomScaleNormal="150" zoomScalePageLayoutView="0" workbookViewId="0" topLeftCell="A1">
      <selection activeCell="N14" sqref="N14"/>
    </sheetView>
  </sheetViews>
  <sheetFormatPr defaultColWidth="9.140625" defaultRowHeight="12.75"/>
  <cols>
    <col min="1" max="1" width="2.421875" style="0" customWidth="1"/>
    <col min="2" max="2" width="4.140625" style="0" customWidth="1"/>
    <col min="3" max="3" width="12.7109375" style="0" customWidth="1"/>
    <col min="4" max="4" width="5.7109375" style="0" customWidth="1"/>
    <col min="5" max="5" width="9.28125" style="0" customWidth="1"/>
    <col min="6" max="6" width="10.421875" style="0" customWidth="1"/>
    <col min="7" max="7" width="9.421875" style="0" customWidth="1"/>
    <col min="8" max="8" width="0.42578125" style="0" customWidth="1"/>
    <col min="9" max="9" width="0.5625" style="0" customWidth="1"/>
    <col min="10" max="10" width="11.421875" style="0" customWidth="1"/>
    <col min="11" max="11" width="9.421875" style="0" customWidth="1"/>
    <col min="12" max="12" width="7.7109375" style="0" customWidth="1"/>
  </cols>
  <sheetData>
    <row r="1" spans="1:11" s="2" customFormat="1" ht="18.75" customHeight="1">
      <c r="A1" s="1"/>
      <c r="B1" s="1"/>
      <c r="C1" s="1"/>
      <c r="D1" s="1"/>
      <c r="E1" s="1" t="s">
        <v>9</v>
      </c>
      <c r="F1" s="1"/>
      <c r="G1" s="1"/>
      <c r="H1" s="1"/>
      <c r="I1" s="1"/>
      <c r="J1" s="1"/>
      <c r="K1" s="1"/>
    </row>
    <row r="2" spans="1:17" ht="12.75">
      <c r="A2" s="1"/>
      <c r="B2" s="1"/>
      <c r="C2" s="1"/>
      <c r="D2" s="1"/>
      <c r="E2" s="1" t="s">
        <v>39</v>
      </c>
      <c r="F2" s="1"/>
      <c r="G2" s="74">
        <v>0.1</v>
      </c>
      <c r="H2" s="1"/>
      <c r="I2" s="1"/>
      <c r="J2" s="1"/>
      <c r="K2" s="1"/>
      <c r="L2" s="2"/>
      <c r="M2" s="2"/>
      <c r="N2" s="65"/>
      <c r="O2" s="65"/>
      <c r="P2" s="65"/>
      <c r="Q2" s="65"/>
    </row>
    <row r="3" spans="1:17" ht="12.75">
      <c r="A3" s="1"/>
      <c r="B3" s="1"/>
      <c r="C3" s="1"/>
      <c r="D3" s="1"/>
      <c r="E3" s="1"/>
      <c r="F3" s="1"/>
      <c r="G3" s="75"/>
      <c r="H3" s="1"/>
      <c r="I3" s="1"/>
      <c r="J3" s="1"/>
      <c r="K3" s="1"/>
      <c r="L3" s="2"/>
      <c r="M3" s="85" t="s">
        <v>51</v>
      </c>
      <c r="N3" s="65"/>
      <c r="O3" s="65"/>
      <c r="P3" s="65"/>
      <c r="Q3" s="65"/>
    </row>
    <row r="4" spans="1:17" ht="12.75">
      <c r="A4" s="1"/>
      <c r="B4" s="1"/>
      <c r="D4" s="111" t="s">
        <v>42</v>
      </c>
      <c r="E4" s="6">
        <f>G2</f>
        <v>0.1</v>
      </c>
      <c r="F4" s="6">
        <f>G2</f>
        <v>0.1</v>
      </c>
      <c r="G4" s="74">
        <f>G2</f>
        <v>0.1</v>
      </c>
      <c r="H4" s="4"/>
      <c r="I4" s="4"/>
      <c r="J4" s="6">
        <f>G2</f>
        <v>0.1</v>
      </c>
      <c r="K4" s="6">
        <f>G2</f>
        <v>0.1</v>
      </c>
      <c r="L4" s="2"/>
      <c r="M4" s="85" t="s">
        <v>52</v>
      </c>
      <c r="N4" s="65"/>
      <c r="O4" s="65"/>
      <c r="P4" s="65"/>
      <c r="Q4" s="65"/>
    </row>
    <row r="5" spans="1:17" ht="12.75">
      <c r="A5" s="1"/>
      <c r="B5" s="1"/>
      <c r="C5" s="1"/>
      <c r="D5" s="1" t="s">
        <v>65</v>
      </c>
      <c r="E5" s="3" t="s">
        <v>1</v>
      </c>
      <c r="F5" s="3" t="s">
        <v>2</v>
      </c>
      <c r="G5" s="3" t="s">
        <v>3</v>
      </c>
      <c r="H5" s="3"/>
      <c r="I5" s="3"/>
      <c r="J5" s="3" t="s">
        <v>4</v>
      </c>
      <c r="K5" s="3" t="s">
        <v>67</v>
      </c>
      <c r="L5" s="2"/>
      <c r="M5" s="85" t="s">
        <v>53</v>
      </c>
      <c r="N5" s="65"/>
      <c r="O5" s="65"/>
      <c r="P5" s="65"/>
      <c r="Q5" s="65"/>
    </row>
    <row r="6" spans="1:17" ht="12.75">
      <c r="A6" s="1"/>
      <c r="B6" s="1"/>
      <c r="C6" s="1"/>
      <c r="D6" s="4"/>
      <c r="E6" s="4"/>
      <c r="F6" s="4"/>
      <c r="G6" s="4"/>
      <c r="H6" s="4"/>
      <c r="I6" s="4"/>
      <c r="J6" s="4"/>
      <c r="K6" s="4"/>
      <c r="L6" s="17"/>
      <c r="M6" s="2"/>
      <c r="N6" s="65"/>
      <c r="O6" s="65"/>
      <c r="P6" s="65"/>
      <c r="Q6" s="65"/>
    </row>
    <row r="7" spans="1:17" ht="12.75">
      <c r="A7" s="1"/>
      <c r="B7" s="1"/>
      <c r="C7" s="1" t="s">
        <v>68</v>
      </c>
      <c r="D7" s="4">
        <v>0</v>
      </c>
      <c r="E7" s="4">
        <v>-1000</v>
      </c>
      <c r="F7" s="4">
        <v>-1000</v>
      </c>
      <c r="G7" s="4">
        <v>-1000</v>
      </c>
      <c r="H7" s="4"/>
      <c r="I7" s="4"/>
      <c r="J7" s="4">
        <v>-1000</v>
      </c>
      <c r="K7" s="4">
        <v>1000</v>
      </c>
      <c r="L7" s="17"/>
      <c r="M7" s="2"/>
      <c r="N7" s="65"/>
      <c r="O7" s="65"/>
      <c r="P7" s="65"/>
      <c r="Q7" s="65"/>
    </row>
    <row r="8" spans="1:17" ht="12.75">
      <c r="A8" s="1"/>
      <c r="B8" s="1"/>
      <c r="C8" s="1" t="s">
        <v>68</v>
      </c>
      <c r="D8" s="4">
        <v>1</v>
      </c>
      <c r="E8" s="4">
        <v>100</v>
      </c>
      <c r="F8" s="4">
        <v>0</v>
      </c>
      <c r="G8" s="4">
        <v>100</v>
      </c>
      <c r="H8" s="4"/>
      <c r="I8" s="4"/>
      <c r="J8" s="4">
        <v>200</v>
      </c>
      <c r="K8" s="4">
        <v>-400</v>
      </c>
      <c r="L8" s="17"/>
      <c r="M8" s="2"/>
      <c r="N8" s="65"/>
      <c r="O8" s="65"/>
      <c r="P8" s="65"/>
      <c r="Q8" s="65"/>
    </row>
    <row r="9" spans="1:17" ht="12.75">
      <c r="A9" s="1"/>
      <c r="B9" s="1"/>
      <c r="C9" s="1" t="s">
        <v>68</v>
      </c>
      <c r="D9" s="4">
        <v>2</v>
      </c>
      <c r="E9" s="4">
        <v>900</v>
      </c>
      <c r="F9" s="4">
        <v>0</v>
      </c>
      <c r="G9" s="4">
        <v>200</v>
      </c>
      <c r="H9" s="4"/>
      <c r="I9" s="4"/>
      <c r="J9" s="4">
        <v>300</v>
      </c>
      <c r="K9" s="4">
        <v>-400</v>
      </c>
      <c r="L9" s="17"/>
      <c r="M9" s="2"/>
      <c r="N9" s="65"/>
      <c r="O9" s="65"/>
      <c r="P9" s="65"/>
      <c r="Q9" s="65"/>
    </row>
    <row r="10" spans="1:17" ht="12.75">
      <c r="A10" s="1"/>
      <c r="B10" s="1"/>
      <c r="C10" s="1" t="s">
        <v>68</v>
      </c>
      <c r="D10" s="4">
        <v>3</v>
      </c>
      <c r="E10" s="4">
        <v>100</v>
      </c>
      <c r="F10" s="4">
        <v>300</v>
      </c>
      <c r="G10" s="4">
        <v>300</v>
      </c>
      <c r="H10" s="4"/>
      <c r="I10" s="4"/>
      <c r="J10" s="4">
        <v>500</v>
      </c>
      <c r="K10" s="4">
        <v>-400</v>
      </c>
      <c r="L10" s="17"/>
      <c r="M10" s="2"/>
      <c r="N10" s="65"/>
      <c r="O10" s="65"/>
      <c r="P10" s="65"/>
      <c r="Q10" s="65"/>
    </row>
    <row r="11" spans="1:17" ht="12.75">
      <c r="A11" s="1"/>
      <c r="B11" s="1"/>
      <c r="C11" s="1" t="s">
        <v>68</v>
      </c>
      <c r="D11" s="4">
        <v>4</v>
      </c>
      <c r="E11" s="4">
        <v>-100</v>
      </c>
      <c r="F11" s="4">
        <v>700</v>
      </c>
      <c r="G11" s="4">
        <v>700</v>
      </c>
      <c r="H11" s="4"/>
      <c r="I11" s="4"/>
      <c r="J11" s="4">
        <v>500</v>
      </c>
      <c r="K11" s="4">
        <v>-400</v>
      </c>
      <c r="L11" s="16"/>
      <c r="M11" s="2"/>
      <c r="N11" s="65"/>
      <c r="O11" s="65"/>
      <c r="P11" s="65"/>
      <c r="Q11" s="65"/>
    </row>
    <row r="12" spans="1:17" ht="12.75">
      <c r="A12" s="1"/>
      <c r="B12" s="1"/>
      <c r="C12" s="1" t="s">
        <v>68</v>
      </c>
      <c r="D12" s="4">
        <v>5</v>
      </c>
      <c r="E12" s="4">
        <v>-400</v>
      </c>
      <c r="F12" s="4">
        <v>1300</v>
      </c>
      <c r="G12" s="4">
        <v>950</v>
      </c>
      <c r="H12" s="4"/>
      <c r="I12" s="4"/>
      <c r="J12" s="4">
        <v>600</v>
      </c>
      <c r="K12" s="4">
        <v>-400</v>
      </c>
      <c r="L12" s="2"/>
      <c r="M12" s="2"/>
      <c r="N12" s="65"/>
      <c r="O12" s="65"/>
      <c r="P12" s="65"/>
      <c r="Q12" s="65"/>
    </row>
    <row r="13" spans="1:17" ht="12.75">
      <c r="A13" s="1"/>
      <c r="B13" s="1"/>
      <c r="C13" s="1"/>
      <c r="D13" s="4"/>
      <c r="E13" s="4"/>
      <c r="F13" s="4"/>
      <c r="G13" s="4"/>
      <c r="H13" s="4"/>
      <c r="I13" s="4"/>
      <c r="J13" s="4"/>
      <c r="K13" s="4"/>
      <c r="L13" s="2"/>
      <c r="M13" s="2"/>
      <c r="N13" s="65"/>
      <c r="O13" s="65"/>
      <c r="P13" s="65"/>
      <c r="Q13" s="65"/>
    </row>
    <row r="14" spans="1:17" ht="12.75">
      <c r="A14" s="1"/>
      <c r="B14" s="1"/>
      <c r="C14" s="1"/>
      <c r="D14" s="4"/>
      <c r="E14" s="4"/>
      <c r="F14" s="4"/>
      <c r="G14" s="4"/>
      <c r="H14" s="4"/>
      <c r="I14" s="4"/>
      <c r="J14" s="4"/>
      <c r="K14" s="1"/>
      <c r="L14" s="2"/>
      <c r="M14" s="2"/>
      <c r="N14" s="65"/>
      <c r="O14" s="65"/>
      <c r="P14" s="65"/>
      <c r="Q14" s="65"/>
    </row>
    <row r="15" spans="1:17" ht="12.75">
      <c r="A15" s="1"/>
      <c r="B15" s="1"/>
      <c r="C15" s="1"/>
      <c r="D15" s="4"/>
      <c r="E15" s="70"/>
      <c r="F15" s="71"/>
      <c r="G15" s="70"/>
      <c r="H15" s="4"/>
      <c r="I15" s="4"/>
      <c r="J15" s="70"/>
      <c r="K15" s="1"/>
      <c r="L15" s="2"/>
      <c r="M15" s="2"/>
      <c r="N15" s="65"/>
      <c r="O15" s="65"/>
      <c r="P15" s="65"/>
      <c r="Q15" s="65"/>
    </row>
    <row r="16" spans="1:17" ht="12.75">
      <c r="A16" s="1"/>
      <c r="B16" s="1"/>
      <c r="C16" s="1"/>
      <c r="D16" s="2"/>
      <c r="E16" s="4"/>
      <c r="F16" s="5"/>
      <c r="G16" s="4"/>
      <c r="H16" s="4"/>
      <c r="I16" s="4"/>
      <c r="J16" s="4"/>
      <c r="K16" s="1"/>
      <c r="L16" s="2"/>
      <c r="M16" s="2"/>
      <c r="N16" s="65"/>
      <c r="O16" s="65"/>
      <c r="P16" s="65"/>
      <c r="Q16" s="65"/>
    </row>
    <row r="17" spans="1:17" ht="12.75">
      <c r="A17" s="1"/>
      <c r="B17" s="1"/>
      <c r="C17" s="1"/>
      <c r="D17" s="2"/>
      <c r="E17" s="21"/>
      <c r="F17" s="29"/>
      <c r="G17" s="21"/>
      <c r="H17" s="21"/>
      <c r="I17" s="21"/>
      <c r="J17" s="21"/>
      <c r="K17" s="1"/>
      <c r="L17" s="2"/>
      <c r="M17" s="2"/>
      <c r="N17" s="65"/>
      <c r="O17" s="65"/>
      <c r="P17" s="65"/>
      <c r="Q17" s="65"/>
    </row>
    <row r="18" spans="1:17" ht="12" customHeight="1">
      <c r="A18" s="1"/>
      <c r="B18" s="1"/>
      <c r="C18" s="1"/>
      <c r="D18" s="2"/>
      <c r="E18" s="4"/>
      <c r="F18" s="5"/>
      <c r="G18" s="4"/>
      <c r="H18" s="4"/>
      <c r="I18" s="4"/>
      <c r="J18" s="4"/>
      <c r="K18" s="1"/>
      <c r="L18" s="2"/>
      <c r="M18" s="2"/>
      <c r="N18" s="65"/>
      <c r="O18" s="65"/>
      <c r="P18" s="65"/>
      <c r="Q18" s="65"/>
    </row>
    <row r="19" spans="1:17" ht="12.75">
      <c r="A19" s="1"/>
      <c r="B19" s="1"/>
      <c r="C19" s="1"/>
      <c r="D19" s="2"/>
      <c r="E19" s="28"/>
      <c r="F19" s="13"/>
      <c r="G19" s="28"/>
      <c r="H19" s="28"/>
      <c r="I19" s="28"/>
      <c r="J19" s="28"/>
      <c r="K19" s="1"/>
      <c r="L19" s="2"/>
      <c r="M19" s="2"/>
      <c r="N19" s="65"/>
      <c r="O19" s="65"/>
      <c r="P19" s="65"/>
      <c r="Q19" s="65"/>
    </row>
    <row r="20" spans="1:14" ht="12" customHeight="1">
      <c r="A20" s="1"/>
      <c r="B20" s="1"/>
      <c r="C20" s="1"/>
      <c r="D20" s="2"/>
      <c r="E20" s="12"/>
      <c r="F20" s="13"/>
      <c r="G20" s="12"/>
      <c r="H20" s="12"/>
      <c r="I20" s="12"/>
      <c r="J20" s="12"/>
      <c r="K20" s="1"/>
      <c r="L20" s="2"/>
      <c r="M20" s="2"/>
      <c r="N20" s="65"/>
    </row>
    <row r="21" spans="1:14" ht="12" customHeight="1">
      <c r="A21" s="1"/>
      <c r="B21" s="2"/>
      <c r="C21" s="2"/>
      <c r="D21" s="2"/>
      <c r="E21" s="2"/>
      <c r="F21" s="2"/>
      <c r="G21" s="2"/>
      <c r="H21" s="2"/>
      <c r="I21" s="2"/>
      <c r="J21" s="2"/>
      <c r="K21" s="1"/>
      <c r="L21" s="2"/>
      <c r="M21" s="2"/>
      <c r="N21" s="65"/>
    </row>
    <row r="22" spans="1:14" ht="12.75">
      <c r="A22" s="1"/>
      <c r="B22" s="1"/>
      <c r="C22" s="1"/>
      <c r="D22" s="2"/>
      <c r="E22" s="6"/>
      <c r="F22" s="14"/>
      <c r="G22" s="14"/>
      <c r="H22" s="14"/>
      <c r="I22" s="14"/>
      <c r="J22" s="11"/>
      <c r="K22" s="14"/>
      <c r="L22" s="14"/>
      <c r="M22" s="2"/>
      <c r="N22" s="65"/>
    </row>
    <row r="23" spans="1:14" ht="7.5" customHeight="1">
      <c r="A23" s="1"/>
      <c r="B23" s="1"/>
      <c r="C23" s="1"/>
      <c r="D23" s="2"/>
      <c r="E23" s="1"/>
      <c r="F23" s="1"/>
      <c r="G23" s="1"/>
      <c r="H23" s="1"/>
      <c r="I23" s="1"/>
      <c r="J23" s="1"/>
      <c r="K23" s="1"/>
      <c r="L23" s="2"/>
      <c r="M23" s="2"/>
      <c r="N23" s="65"/>
    </row>
    <row r="24" spans="1:14" ht="12.75">
      <c r="A24" s="1"/>
      <c r="B24" s="1"/>
      <c r="C24" s="2"/>
      <c r="D24" s="2"/>
      <c r="E24" s="9"/>
      <c r="F24" s="8"/>
      <c r="G24" s="10"/>
      <c r="H24" s="10"/>
      <c r="I24" s="10"/>
      <c r="J24" s="30"/>
      <c r="K24" s="8"/>
      <c r="L24" s="2"/>
      <c r="M24" s="2"/>
      <c r="N24" s="65"/>
    </row>
    <row r="25" spans="1:14" ht="12.75">
      <c r="A25" s="1"/>
      <c r="B25" s="1"/>
      <c r="C25" s="2"/>
      <c r="D25" s="2"/>
      <c r="E25" s="2"/>
      <c r="F25" s="2"/>
      <c r="G25" s="2"/>
      <c r="H25" s="2"/>
      <c r="I25" s="2"/>
      <c r="J25" s="2"/>
      <c r="K25" s="8"/>
      <c r="L25" s="2"/>
      <c r="M25" s="2"/>
      <c r="N25" s="65"/>
    </row>
    <row r="26" spans="1:14" ht="12.75">
      <c r="A26" s="1"/>
      <c r="B26" s="1"/>
      <c r="C26" s="1"/>
      <c r="D26" s="27"/>
      <c r="E26" s="2"/>
      <c r="F26" s="2"/>
      <c r="G26" s="2"/>
      <c r="H26" s="2"/>
      <c r="I26" s="2"/>
      <c r="J26" s="2"/>
      <c r="K26" s="8"/>
      <c r="L26" s="2"/>
      <c r="M26" s="2"/>
      <c r="N26" s="65"/>
    </row>
    <row r="27" spans="1:14" ht="12.75">
      <c r="A27" s="1"/>
      <c r="B27" s="1"/>
      <c r="C27" s="1"/>
      <c r="D27" s="27"/>
      <c r="E27" s="2"/>
      <c r="F27" s="2"/>
      <c r="G27" s="2"/>
      <c r="H27" s="2"/>
      <c r="I27" s="2"/>
      <c r="J27" s="2"/>
      <c r="K27" s="8"/>
      <c r="L27" s="2"/>
      <c r="M27" s="2"/>
      <c r="N27" s="65"/>
    </row>
    <row r="28" spans="1:14" ht="12.75">
      <c r="A28" s="1"/>
      <c r="B28" s="1"/>
      <c r="C28" s="2"/>
      <c r="D28" s="2"/>
      <c r="E28" s="9"/>
      <c r="F28" s="9"/>
      <c r="G28" s="9"/>
      <c r="H28" s="9"/>
      <c r="I28" s="9"/>
      <c r="J28" s="9"/>
      <c r="K28" s="8"/>
      <c r="L28" s="2"/>
      <c r="M28" s="2"/>
      <c r="N28" s="65"/>
    </row>
    <row r="29" spans="1:14" ht="12.75">
      <c r="A29" s="1"/>
      <c r="B29" s="1"/>
      <c r="C29" s="2"/>
      <c r="D29" s="2"/>
      <c r="E29" s="2"/>
      <c r="F29" s="2"/>
      <c r="G29" s="2"/>
      <c r="H29" s="2"/>
      <c r="I29" s="2"/>
      <c r="J29" s="2"/>
      <c r="K29" s="8"/>
      <c r="L29" s="2"/>
      <c r="M29" s="2"/>
      <c r="N29" s="65"/>
    </row>
    <row r="30" spans="1:14" ht="12.75">
      <c r="A30" s="1"/>
      <c r="B30" s="1"/>
      <c r="C30" s="2"/>
      <c r="D30" s="2"/>
      <c r="E30" s="9"/>
      <c r="F30" s="9"/>
      <c r="G30" s="9"/>
      <c r="H30" s="9"/>
      <c r="I30" s="9"/>
      <c r="J30" s="9"/>
      <c r="K30" s="8"/>
      <c r="L30" s="2"/>
      <c r="M30" s="2"/>
      <c r="N30" s="65"/>
    </row>
    <row r="31" spans="1:14" ht="12.75">
      <c r="A31" s="1"/>
      <c r="B31" s="1"/>
      <c r="C31" s="7"/>
      <c r="D31" s="2"/>
      <c r="E31" s="18"/>
      <c r="F31" s="18"/>
      <c r="G31" s="18"/>
      <c r="H31" s="18"/>
      <c r="I31" s="18"/>
      <c r="J31" s="18"/>
      <c r="K31" s="1"/>
      <c r="L31" s="2"/>
      <c r="M31" s="2"/>
      <c r="N31" s="65"/>
    </row>
    <row r="32" spans="1:14" ht="12.75">
      <c r="A32" s="1"/>
      <c r="B32" s="2"/>
      <c r="C32" s="2"/>
      <c r="D32" s="2"/>
      <c r="E32" s="18"/>
      <c r="F32" s="18"/>
      <c r="G32" s="18"/>
      <c r="H32" s="18"/>
      <c r="I32" s="18"/>
      <c r="J32" s="18"/>
      <c r="K32" s="1"/>
      <c r="L32" s="2"/>
      <c r="M32" s="2"/>
      <c r="N32" s="65"/>
    </row>
    <row r="33" spans="1:14" ht="12.75">
      <c r="A33" s="1"/>
      <c r="B33" s="1"/>
      <c r="C33" s="1"/>
      <c r="D33" s="18"/>
      <c r="E33" s="18"/>
      <c r="F33" s="18"/>
      <c r="G33" s="18"/>
      <c r="H33" s="18"/>
      <c r="I33" s="18"/>
      <c r="J33" s="18"/>
      <c r="K33" s="1"/>
      <c r="L33" s="2"/>
      <c r="M33" s="2"/>
      <c r="N33" s="65"/>
    </row>
    <row r="34" spans="1:14" ht="12.75">
      <c r="A34" s="1"/>
      <c r="B34" s="1"/>
      <c r="C34" s="1"/>
      <c r="D34" s="18"/>
      <c r="E34" s="18"/>
      <c r="F34" s="18"/>
      <c r="G34" s="18"/>
      <c r="H34" s="18"/>
      <c r="I34" s="18"/>
      <c r="J34" s="18"/>
      <c r="K34" s="1"/>
      <c r="L34" s="2"/>
      <c r="M34" s="2"/>
      <c r="N34" s="65"/>
    </row>
    <row r="35" spans="1:14" ht="12.75">
      <c r="A35" s="1"/>
      <c r="B35" s="1"/>
      <c r="C35" s="1"/>
      <c r="D35" s="18"/>
      <c r="E35" s="2"/>
      <c r="F35" s="2"/>
      <c r="G35" s="2"/>
      <c r="H35" s="2"/>
      <c r="I35" s="2"/>
      <c r="J35" s="2"/>
      <c r="K35" s="1"/>
      <c r="L35" s="2"/>
      <c r="M35" s="2"/>
      <c r="N35" s="65"/>
    </row>
    <row r="36" spans="1:14" ht="12.75">
      <c r="A36" s="1"/>
      <c r="B36" s="1"/>
      <c r="C36" s="1"/>
      <c r="D36" s="1"/>
      <c r="E36" s="2"/>
      <c r="F36" s="2"/>
      <c r="G36" s="2"/>
      <c r="H36" s="2"/>
      <c r="I36" s="2"/>
      <c r="J36" s="2"/>
      <c r="K36" s="1"/>
      <c r="L36" s="2"/>
      <c r="M36" s="2"/>
      <c r="N36" s="65"/>
    </row>
    <row r="37" spans="1:14" ht="12.75">
      <c r="A37" s="1"/>
      <c r="B37" s="1"/>
      <c r="C37" s="6"/>
      <c r="D37" s="1"/>
      <c r="E37" s="2"/>
      <c r="F37" s="2"/>
      <c r="G37" s="2"/>
      <c r="H37" s="2"/>
      <c r="I37" s="2"/>
      <c r="J37" s="2"/>
      <c r="K37" s="1"/>
      <c r="L37" s="2"/>
      <c r="M37" s="2"/>
      <c r="N37" s="65"/>
    </row>
    <row r="38" spans="1:14" ht="12.75">
      <c r="A38" s="1"/>
      <c r="B38" s="1"/>
      <c r="C38" s="6"/>
      <c r="D38" s="1"/>
      <c r="E38" s="2"/>
      <c r="F38" s="2"/>
      <c r="G38" s="2"/>
      <c r="H38" s="2"/>
      <c r="I38" s="2"/>
      <c r="J38" s="2"/>
      <c r="K38" s="1"/>
      <c r="L38" s="2"/>
      <c r="M38" s="2"/>
      <c r="N38" s="65"/>
    </row>
    <row r="39" spans="1:14" ht="12.75">
      <c r="A39" s="1"/>
      <c r="B39" s="1"/>
      <c r="C39" s="1"/>
      <c r="D39" s="1"/>
      <c r="E39" s="2"/>
      <c r="F39" s="2"/>
      <c r="G39" s="2"/>
      <c r="H39" s="2"/>
      <c r="I39" s="2"/>
      <c r="J39" s="2"/>
      <c r="K39" s="1"/>
      <c r="L39" s="2"/>
      <c r="M39" s="2"/>
      <c r="N39" s="65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65"/>
    </row>
    <row r="41" spans="1:13" ht="15.75">
      <c r="A41" s="2"/>
      <c r="B41" s="19"/>
      <c r="C41" s="2"/>
      <c r="D41" s="20"/>
      <c r="E41" s="2"/>
      <c r="F41" s="2"/>
      <c r="G41" s="2"/>
      <c r="H41" s="2"/>
      <c r="I41" s="2"/>
      <c r="J41" s="2"/>
      <c r="K41" s="2"/>
      <c r="L41" s="11"/>
      <c r="M41" s="2"/>
    </row>
    <row r="42" spans="1:13" ht="15.75">
      <c r="A42" s="2"/>
      <c r="B42" s="19"/>
      <c r="C42" s="2"/>
      <c r="D42" s="19"/>
      <c r="E42" s="2"/>
      <c r="F42" s="2"/>
      <c r="G42" s="2"/>
      <c r="H42" s="2"/>
      <c r="I42" s="2"/>
      <c r="J42" s="2"/>
      <c r="K42" s="2"/>
      <c r="L42" s="2"/>
      <c r="M42" s="2"/>
    </row>
    <row r="43" spans="1:13" ht="15.75">
      <c r="A43" s="2"/>
      <c r="B43" s="19"/>
      <c r="C43" s="2"/>
      <c r="D43" s="19"/>
      <c r="E43" s="9"/>
      <c r="F43" s="8"/>
      <c r="G43" s="10"/>
      <c r="H43" s="10"/>
      <c r="I43" s="10"/>
      <c r="J43" s="30"/>
      <c r="K43" s="2"/>
      <c r="L43" s="2"/>
      <c r="M43" s="2"/>
    </row>
    <row r="44" spans="1:13" ht="15.75">
      <c r="A44" s="2"/>
      <c r="B44" s="19"/>
      <c r="C44" s="2"/>
      <c r="D44" s="19"/>
      <c r="E44" s="19"/>
      <c r="F44" s="19"/>
      <c r="G44" s="19"/>
      <c r="H44" s="19"/>
      <c r="I44" s="19"/>
      <c r="J44" s="19"/>
      <c r="K44" s="2"/>
      <c r="L44" s="2"/>
      <c r="M44" s="2"/>
    </row>
    <row r="45" spans="1:13" ht="15.75">
      <c r="A45" s="2"/>
      <c r="B45" s="19"/>
      <c r="C45" s="2"/>
      <c r="D45" s="19"/>
      <c r="E45" s="19"/>
      <c r="F45" s="19"/>
      <c r="G45" s="2"/>
      <c r="H45" s="2"/>
      <c r="I45" s="2"/>
      <c r="J45" s="2"/>
      <c r="K45" s="2"/>
      <c r="L45" s="2"/>
      <c r="M45" s="2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  <c r="M46" s="2"/>
    </row>
    <row r="47" spans="1:13" ht="12.75">
      <c r="A47" s="1"/>
      <c r="B47" s="1"/>
      <c r="C47" s="1"/>
      <c r="D47" s="1"/>
      <c r="E47" s="1"/>
      <c r="F47" s="1"/>
      <c r="G47" s="1"/>
      <c r="H47" s="25"/>
      <c r="I47" s="1"/>
      <c r="J47" s="1"/>
      <c r="K47" s="25"/>
      <c r="L47" s="2"/>
      <c r="M47" s="2"/>
    </row>
    <row r="48" spans="1:13" ht="12.75">
      <c r="A48" s="1"/>
      <c r="B48" s="1"/>
      <c r="C48" s="1"/>
      <c r="D48" s="3"/>
      <c r="E48" s="3"/>
      <c r="F48" s="3"/>
      <c r="G48" s="3"/>
      <c r="H48" s="26"/>
      <c r="I48" s="3"/>
      <c r="J48" s="3"/>
      <c r="K48" s="26"/>
      <c r="L48" s="2"/>
      <c r="M48" s="2"/>
    </row>
    <row r="49" spans="1:13" ht="12.75">
      <c r="A49" s="1"/>
      <c r="B49" s="1"/>
      <c r="C49" s="1"/>
      <c r="D49" s="4"/>
      <c r="E49" s="4"/>
      <c r="F49" s="4"/>
      <c r="G49" s="4"/>
      <c r="H49" s="4"/>
      <c r="I49" s="4"/>
      <c r="J49" s="4"/>
      <c r="K49" s="1"/>
      <c r="L49" s="2"/>
      <c r="M49" s="2"/>
    </row>
    <row r="50" spans="1:13" ht="12.75">
      <c r="A50" s="1"/>
      <c r="B50" s="1"/>
      <c r="C50" s="1"/>
      <c r="D50" s="4"/>
      <c r="E50" s="4"/>
      <c r="F50" s="4"/>
      <c r="G50" s="4"/>
      <c r="H50" s="21"/>
      <c r="I50" s="22"/>
      <c r="J50" s="4"/>
      <c r="K50" s="16"/>
      <c r="L50" s="17"/>
      <c r="M50" s="2"/>
    </row>
    <row r="51" spans="1:13" ht="12.75">
      <c r="A51" s="1"/>
      <c r="B51" s="1"/>
      <c r="C51" s="1"/>
      <c r="D51" s="4"/>
      <c r="E51" s="4"/>
      <c r="F51" s="4"/>
      <c r="G51" s="4"/>
      <c r="H51" s="21"/>
      <c r="I51" s="22"/>
      <c r="J51" s="4"/>
      <c r="K51" s="16"/>
      <c r="L51" s="17"/>
      <c r="M51" s="2"/>
    </row>
    <row r="52" spans="1:13" ht="12.75">
      <c r="A52" s="1"/>
      <c r="B52" s="1"/>
      <c r="C52" s="1"/>
      <c r="D52" s="4"/>
      <c r="E52" s="4"/>
      <c r="F52" s="4"/>
      <c r="G52" s="4"/>
      <c r="H52" s="21"/>
      <c r="I52" s="22"/>
      <c r="J52" s="4"/>
      <c r="K52" s="16"/>
      <c r="L52" s="17"/>
      <c r="M52" s="2"/>
    </row>
    <row r="53" spans="1:13" ht="12.75">
      <c r="A53" s="1"/>
      <c r="B53" s="1"/>
      <c r="C53" s="1"/>
      <c r="D53" s="4"/>
      <c r="E53" s="4"/>
      <c r="F53" s="4"/>
      <c r="G53" s="4"/>
      <c r="H53" s="21"/>
      <c r="I53" s="22"/>
      <c r="J53" s="4"/>
      <c r="K53" s="16"/>
      <c r="L53" s="17"/>
      <c r="M53" s="2"/>
    </row>
    <row r="54" spans="1:13" ht="12.75">
      <c r="A54" s="1"/>
      <c r="B54" s="1"/>
      <c r="C54" s="1"/>
      <c r="D54" s="4"/>
      <c r="E54" s="4"/>
      <c r="F54" s="4"/>
      <c r="G54" s="4"/>
      <c r="H54" s="21"/>
      <c r="I54" s="22"/>
      <c r="J54" s="4"/>
      <c r="K54" s="16"/>
      <c r="L54" s="17"/>
      <c r="M54" s="2"/>
    </row>
    <row r="55" spans="1:13" ht="12.75">
      <c r="A55" s="1"/>
      <c r="B55" s="1"/>
      <c r="C55" s="1"/>
      <c r="D55" s="4"/>
      <c r="E55" s="4"/>
      <c r="F55" s="4"/>
      <c r="G55" s="4"/>
      <c r="H55" s="21"/>
      <c r="I55" s="21"/>
      <c r="J55" s="4"/>
      <c r="K55" s="16"/>
      <c r="L55" s="16"/>
      <c r="M55" s="2"/>
    </row>
    <row r="56" spans="1:13" ht="12.75">
      <c r="A56" s="1"/>
      <c r="B56" s="1"/>
      <c r="C56" s="1"/>
      <c r="D56" s="4"/>
      <c r="E56" s="4"/>
      <c r="F56" s="4"/>
      <c r="G56" s="4"/>
      <c r="H56" s="4"/>
      <c r="I56" s="4"/>
      <c r="J56" s="4"/>
      <c r="K56" s="1"/>
      <c r="L56" s="2"/>
      <c r="M56" s="2"/>
    </row>
    <row r="57" spans="1:13" ht="12.75">
      <c r="A57" s="1"/>
      <c r="B57" s="1"/>
      <c r="C57" s="1"/>
      <c r="D57" s="2"/>
      <c r="E57" s="5"/>
      <c r="F57" s="4"/>
      <c r="G57" s="4"/>
      <c r="H57" s="4"/>
      <c r="I57" s="4"/>
      <c r="J57" s="4"/>
      <c r="K57" s="1"/>
      <c r="L57" s="2"/>
      <c r="M57" s="2"/>
    </row>
    <row r="58" spans="1:13" ht="12.75">
      <c r="A58" s="1"/>
      <c r="B58" s="1"/>
      <c r="C58" s="1"/>
      <c r="D58" s="2"/>
      <c r="E58" s="4"/>
      <c r="F58" s="2"/>
      <c r="G58" s="2"/>
      <c r="H58" s="2"/>
      <c r="I58" s="2"/>
      <c r="J58" s="2"/>
      <c r="K58" s="1"/>
      <c r="L58" s="2"/>
      <c r="M58" s="2"/>
    </row>
    <row r="59" spans="1:13" ht="12.75">
      <c r="A59" s="1"/>
      <c r="B59" s="1"/>
      <c r="C59" s="1"/>
      <c r="D59" s="2"/>
      <c r="E59" s="12"/>
      <c r="F59" s="13"/>
      <c r="G59" s="12"/>
      <c r="H59" s="12"/>
      <c r="I59" s="12"/>
      <c r="J59" s="12"/>
      <c r="K59" s="1"/>
      <c r="L59" s="2"/>
      <c r="M59" s="2"/>
    </row>
    <row r="60" spans="1:13" ht="12.75">
      <c r="A60" s="1"/>
      <c r="B60" s="1"/>
      <c r="C60" s="1"/>
      <c r="D60" s="2"/>
      <c r="E60" s="4"/>
      <c r="F60" s="2"/>
      <c r="G60" s="2"/>
      <c r="H60" s="2"/>
      <c r="I60" s="2"/>
      <c r="J60" s="2"/>
      <c r="K60" s="1"/>
      <c r="L60" s="2"/>
      <c r="M60" s="2"/>
    </row>
    <row r="61" spans="1:13" ht="12.75">
      <c r="A61" s="1"/>
      <c r="B61" s="1"/>
      <c r="C61" s="1"/>
      <c r="D61" s="2"/>
      <c r="E61" s="6"/>
      <c r="F61" s="14"/>
      <c r="G61" s="14"/>
      <c r="H61" s="14"/>
      <c r="I61" s="14"/>
      <c r="J61" s="14"/>
      <c r="K61" s="11"/>
      <c r="L61" s="14"/>
      <c r="M61" s="2"/>
    </row>
    <row r="62" spans="1:13" ht="12.75">
      <c r="A62" s="1"/>
      <c r="B62" s="1"/>
      <c r="C62" s="1"/>
      <c r="D62" s="2"/>
      <c r="E62" s="1"/>
      <c r="F62" s="2"/>
      <c r="G62" s="2"/>
      <c r="H62" s="2"/>
      <c r="I62" s="2"/>
      <c r="J62" s="2"/>
      <c r="K62" s="1"/>
      <c r="L62" s="2"/>
      <c r="M62" s="2"/>
    </row>
    <row r="63" spans="1:13" ht="12.75">
      <c r="A63" s="1"/>
      <c r="B63" s="1"/>
      <c r="C63" s="15"/>
      <c r="D63" s="2"/>
      <c r="E63" s="9"/>
      <c r="F63" s="8"/>
      <c r="G63" s="10"/>
      <c r="H63" s="10"/>
      <c r="I63" s="10"/>
      <c r="J63" s="30"/>
      <c r="K63" s="8"/>
      <c r="L63" s="9"/>
      <c r="M63" s="2"/>
    </row>
    <row r="64" spans="1:13" ht="12.75">
      <c r="A64" s="1"/>
      <c r="B64" s="1"/>
      <c r="C64" s="7"/>
      <c r="D64" s="2"/>
      <c r="E64" s="18"/>
      <c r="F64" s="18"/>
      <c r="G64" s="18"/>
      <c r="H64" s="18"/>
      <c r="I64" s="18"/>
      <c r="J64" s="18"/>
      <c r="K64" s="1"/>
      <c r="L64" s="2"/>
      <c r="M64" s="2"/>
    </row>
    <row r="65" spans="1:13" ht="12.75">
      <c r="A65" s="1"/>
      <c r="B65" s="1"/>
      <c r="C65" s="7"/>
      <c r="D65" s="2"/>
      <c r="E65" s="18"/>
      <c r="F65" s="18"/>
      <c r="G65" s="18"/>
      <c r="H65" s="18"/>
      <c r="I65" s="18"/>
      <c r="J65" s="18"/>
      <c r="K65" s="1"/>
      <c r="L65" s="2"/>
      <c r="M65" s="2"/>
    </row>
    <row r="66" spans="1:13" ht="12.75">
      <c r="A66" s="1"/>
      <c r="B66" s="1"/>
      <c r="C66" s="7"/>
      <c r="D66" s="2"/>
      <c r="E66" s="18"/>
      <c r="F66" s="18"/>
      <c r="G66" s="18"/>
      <c r="H66" s="18"/>
      <c r="I66" s="18"/>
      <c r="J66" s="18"/>
      <c r="K66" s="1"/>
      <c r="L66" s="2"/>
      <c r="M66" s="2"/>
    </row>
    <row r="67" spans="1:1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s="2"/>
      <c r="B68" s="2"/>
      <c r="C68" s="2"/>
      <c r="D68" s="3"/>
      <c r="E68" s="3"/>
      <c r="F68" s="3"/>
      <c r="G68" s="3"/>
      <c r="H68" s="2"/>
      <c r="I68" s="2"/>
      <c r="J68" s="23"/>
      <c r="K68" s="23"/>
      <c r="L68" s="2"/>
      <c r="M68" s="2"/>
    </row>
    <row r="69" spans="1:13" ht="12.75">
      <c r="A69" s="2"/>
      <c r="B69" s="2"/>
      <c r="C69" s="2"/>
      <c r="D69" s="4"/>
      <c r="E69" s="4"/>
      <c r="F69" s="4"/>
      <c r="G69" s="4"/>
      <c r="H69" s="2"/>
      <c r="I69" s="2"/>
      <c r="J69" s="23"/>
      <c r="K69" s="23"/>
      <c r="L69" s="2"/>
      <c r="M69" s="2"/>
    </row>
    <row r="70" spans="1:13" ht="12.75">
      <c r="A70" s="2"/>
      <c r="B70" s="2"/>
      <c r="C70" s="2"/>
      <c r="D70" s="4"/>
      <c r="E70" s="4"/>
      <c r="F70" s="4"/>
      <c r="G70" s="4"/>
      <c r="H70" s="2"/>
      <c r="I70" s="2"/>
      <c r="J70" s="23"/>
      <c r="K70" s="23"/>
      <c r="L70" s="2"/>
      <c r="M70" s="2"/>
    </row>
    <row r="71" spans="1:13" ht="12.75">
      <c r="A71" s="2"/>
      <c r="B71" s="2"/>
      <c r="C71" s="2"/>
      <c r="D71" s="4"/>
      <c r="E71" s="4"/>
      <c r="F71" s="4"/>
      <c r="G71" s="4"/>
      <c r="H71" s="2"/>
      <c r="I71" s="2"/>
      <c r="J71" s="23"/>
      <c r="K71" s="23"/>
      <c r="L71" s="2"/>
      <c r="M71" s="2"/>
    </row>
    <row r="72" spans="1:13" ht="12.75">
      <c r="A72" s="2"/>
      <c r="B72" s="2"/>
      <c r="C72" s="2"/>
      <c r="D72" s="4"/>
      <c r="E72" s="4"/>
      <c r="F72" s="4"/>
      <c r="G72" s="4"/>
      <c r="H72" s="2"/>
      <c r="I72" s="2"/>
      <c r="J72" s="23"/>
      <c r="K72" s="23"/>
      <c r="L72" s="2"/>
      <c r="M72" s="2"/>
    </row>
    <row r="73" spans="1:13" ht="12.75">
      <c r="A73" s="2"/>
      <c r="B73" s="2"/>
      <c r="C73" s="2"/>
      <c r="D73" s="4"/>
      <c r="E73" s="4"/>
      <c r="F73" s="4"/>
      <c r="G73" s="4"/>
      <c r="H73" s="2"/>
      <c r="I73" s="2"/>
      <c r="J73" s="23"/>
      <c r="K73" s="23"/>
      <c r="L73" s="2"/>
      <c r="M73" s="2"/>
    </row>
    <row r="74" spans="1:13" ht="12.75">
      <c r="A74" s="2"/>
      <c r="B74" s="2"/>
      <c r="C74" s="2"/>
      <c r="D74" s="4"/>
      <c r="E74" s="4"/>
      <c r="F74" s="4"/>
      <c r="G74" s="4"/>
      <c r="H74" s="2"/>
      <c r="I74" s="2"/>
      <c r="J74" s="23"/>
      <c r="K74" s="23"/>
      <c r="L74" s="2"/>
      <c r="M74" s="2"/>
    </row>
    <row r="75" spans="1:13" ht="12.75">
      <c r="A75" s="2"/>
      <c r="B75" s="2"/>
      <c r="C75" s="2"/>
      <c r="D75" s="4"/>
      <c r="E75" s="6"/>
      <c r="F75" s="6"/>
      <c r="G75" s="6"/>
      <c r="H75" s="2"/>
      <c r="I75" s="2"/>
      <c r="J75" s="6"/>
      <c r="K75" s="6"/>
      <c r="L75" s="2"/>
      <c r="M75" s="2"/>
    </row>
    <row r="76" spans="1:13" ht="12.75">
      <c r="A76" s="2"/>
      <c r="B76" s="2"/>
      <c r="C76" s="2"/>
      <c r="D76" s="4"/>
      <c r="E76" s="24"/>
      <c r="F76" s="24"/>
      <c r="G76" s="24"/>
      <c r="H76" s="2"/>
      <c r="I76" s="2"/>
      <c r="J76" s="24"/>
      <c r="K76" s="24"/>
      <c r="L76" s="2"/>
      <c r="M76" s="2"/>
    </row>
    <row r="77" spans="1:1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2"/>
  <sheetViews>
    <sheetView zoomScale="130" zoomScaleNormal="130" zoomScalePageLayoutView="0" workbookViewId="0" topLeftCell="A1">
      <selection activeCell="C4" sqref="C4"/>
    </sheetView>
  </sheetViews>
  <sheetFormatPr defaultColWidth="9.140625" defaultRowHeight="12.75"/>
  <cols>
    <col min="1" max="1" width="9.421875" style="0" customWidth="1"/>
    <col min="2" max="3" width="10.57421875" style="0" customWidth="1"/>
    <col min="4" max="5" width="10.8515625" style="0" customWidth="1"/>
    <col min="6" max="6" width="10.421875" style="0" customWidth="1"/>
    <col min="7" max="7" width="11.7109375" style="0" customWidth="1"/>
    <col min="8" max="8" width="2.00390625" style="0" customWidth="1"/>
    <col min="10" max="10" width="11.421875" style="0" customWidth="1"/>
  </cols>
  <sheetData>
    <row r="1" spans="1:13" ht="8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2"/>
      <c r="B2" s="2"/>
      <c r="C2" s="2"/>
      <c r="D2" s="1" t="s">
        <v>29</v>
      </c>
      <c r="E2" s="2"/>
      <c r="F2" s="2"/>
      <c r="G2" s="2"/>
      <c r="H2" s="2"/>
      <c r="I2" s="2"/>
      <c r="J2" s="2"/>
      <c r="K2" s="2"/>
      <c r="L2" s="2"/>
      <c r="M2" s="2"/>
    </row>
    <row r="3" spans="1:13" ht="8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>
      <c r="A4" s="19" t="s">
        <v>31</v>
      </c>
      <c r="B4" s="31">
        <v>0.1</v>
      </c>
      <c r="C4" s="31">
        <v>0.1</v>
      </c>
      <c r="D4" s="31">
        <v>0.1</v>
      </c>
      <c r="E4" s="31">
        <v>0.1</v>
      </c>
      <c r="F4" s="31">
        <v>0.1</v>
      </c>
      <c r="G4" s="31">
        <v>0.1</v>
      </c>
      <c r="H4" s="2"/>
      <c r="I4" s="2"/>
      <c r="J4" s="2"/>
      <c r="K4" s="2"/>
      <c r="L4" s="2"/>
      <c r="M4" s="2"/>
    </row>
    <row r="5" spans="1:13" ht="15.75">
      <c r="A5" s="19" t="s">
        <v>21</v>
      </c>
      <c r="B5" s="32">
        <v>0</v>
      </c>
      <c r="C5" s="32">
        <v>1</v>
      </c>
      <c r="D5" s="32">
        <v>2</v>
      </c>
      <c r="E5" s="32">
        <v>3</v>
      </c>
      <c r="F5" s="32">
        <v>4</v>
      </c>
      <c r="G5" s="32">
        <v>5</v>
      </c>
      <c r="H5" s="2"/>
      <c r="I5" s="2"/>
      <c r="J5" s="2"/>
      <c r="K5" s="2"/>
      <c r="L5" s="2"/>
      <c r="M5" s="2"/>
    </row>
    <row r="6" spans="1:8" ht="15.75">
      <c r="A6" s="19" t="s">
        <v>20</v>
      </c>
      <c r="B6" s="32">
        <v>1</v>
      </c>
      <c r="C6" s="32">
        <v>1</v>
      </c>
      <c r="D6" s="32">
        <v>1</v>
      </c>
      <c r="E6" s="32">
        <v>1</v>
      </c>
      <c r="F6" s="32">
        <v>1</v>
      </c>
      <c r="G6" s="32">
        <v>1</v>
      </c>
      <c r="H6" s="2"/>
    </row>
    <row r="7" spans="1:13" ht="15.75">
      <c r="A7" s="19" t="s">
        <v>22</v>
      </c>
      <c r="B7" s="19">
        <f aca="true" t="shared" si="0" ref="B7:G7">B6*B5</f>
        <v>0</v>
      </c>
      <c r="C7" s="19">
        <f t="shared" si="0"/>
        <v>1</v>
      </c>
      <c r="D7" s="19">
        <f t="shared" si="0"/>
        <v>2</v>
      </c>
      <c r="E7" s="19">
        <f t="shared" si="0"/>
        <v>3</v>
      </c>
      <c r="F7" s="19">
        <f t="shared" si="0"/>
        <v>4</v>
      </c>
      <c r="G7" s="19">
        <f t="shared" si="0"/>
        <v>5</v>
      </c>
      <c r="H7" s="2"/>
      <c r="I7" s="2"/>
      <c r="J7" s="2"/>
      <c r="K7" s="2"/>
      <c r="L7" s="2"/>
      <c r="M7" s="2"/>
    </row>
    <row r="8" spans="1:13" ht="15.75">
      <c r="A8" s="19" t="s">
        <v>23</v>
      </c>
      <c r="B8" s="19">
        <f aca="true" t="shared" si="1" ref="B8:G8">(1+(B4/B6))^(B7)</f>
        <v>1</v>
      </c>
      <c r="C8" s="19">
        <f t="shared" si="1"/>
        <v>1.1</v>
      </c>
      <c r="D8" s="19">
        <f t="shared" si="1"/>
        <v>1.2100000000000002</v>
      </c>
      <c r="E8" s="19">
        <f t="shared" si="1"/>
        <v>1.3310000000000004</v>
      </c>
      <c r="F8" s="19">
        <f t="shared" si="1"/>
        <v>1.4641000000000004</v>
      </c>
      <c r="G8" s="19">
        <f t="shared" si="1"/>
        <v>1.6105100000000006</v>
      </c>
      <c r="H8" s="2"/>
      <c r="I8" s="2"/>
      <c r="J8" s="2"/>
      <c r="K8" s="2"/>
      <c r="L8" s="2"/>
      <c r="M8" s="2"/>
    </row>
    <row r="9" spans="1:13" ht="12.75" customHeight="1">
      <c r="A9" s="19"/>
      <c r="B9" s="19"/>
      <c r="C9" s="19"/>
      <c r="D9" s="19"/>
      <c r="E9" s="19"/>
      <c r="F9" s="19"/>
      <c r="G9" s="19"/>
      <c r="H9" s="2"/>
      <c r="I9" s="2"/>
      <c r="J9" s="2"/>
      <c r="K9" s="2"/>
      <c r="L9" s="2"/>
      <c r="M9" s="2"/>
    </row>
    <row r="10" spans="1:13" ht="15.75">
      <c r="A10" s="33"/>
      <c r="B10" s="33"/>
      <c r="C10" s="33"/>
      <c r="D10" s="36"/>
      <c r="E10" s="37" t="s">
        <v>30</v>
      </c>
      <c r="F10" s="36"/>
      <c r="G10" s="36"/>
      <c r="H10" s="2"/>
      <c r="I10" s="2"/>
      <c r="J10" s="2"/>
      <c r="K10" s="2"/>
      <c r="L10" s="2"/>
      <c r="M10" s="2"/>
    </row>
    <row r="11" spans="1:13" ht="15.75">
      <c r="A11" s="19"/>
      <c r="B11" s="19"/>
      <c r="C11" s="2"/>
      <c r="D11" s="19" t="s">
        <v>1</v>
      </c>
      <c r="E11" s="19" t="s">
        <v>2</v>
      </c>
      <c r="F11" s="19" t="s">
        <v>3</v>
      </c>
      <c r="G11" s="19" t="s">
        <v>4</v>
      </c>
      <c r="H11" s="2"/>
      <c r="I11" s="2"/>
      <c r="J11" s="2"/>
      <c r="K11" s="2"/>
      <c r="L11" s="2"/>
      <c r="M11" s="2"/>
    </row>
    <row r="12" spans="1:13" ht="15.75">
      <c r="A12" s="19" t="s">
        <v>24</v>
      </c>
      <c r="B12" s="2">
        <f>1/B8</f>
        <v>1</v>
      </c>
      <c r="C12" s="2"/>
      <c r="D12" s="34">
        <f>NPV!E8*'NPV with yld curve'!B12</f>
        <v>-1000</v>
      </c>
      <c r="E12" s="34">
        <f>B12*NPV!F8</f>
        <v>-1000</v>
      </c>
      <c r="F12" s="34">
        <f>B12*NPV!G8</f>
        <v>-1000</v>
      </c>
      <c r="G12" s="34">
        <f>B12*NPV!J8</f>
        <v>-1000</v>
      </c>
      <c r="H12" s="2"/>
      <c r="I12" s="2"/>
      <c r="J12" s="2"/>
      <c r="K12" s="2"/>
      <c r="L12" s="2"/>
      <c r="M12" s="2"/>
    </row>
    <row r="13" spans="1:13" ht="15.75">
      <c r="A13" s="19" t="s">
        <v>24</v>
      </c>
      <c r="B13" s="2">
        <f>1/C8</f>
        <v>0.9090909090909091</v>
      </c>
      <c r="C13" s="2"/>
      <c r="D13" s="34">
        <f>B13*NPV!E9</f>
        <v>90.9090909090909</v>
      </c>
      <c r="E13" s="34">
        <f>B13*NPV!F10</f>
        <v>0</v>
      </c>
      <c r="F13" s="34">
        <f>B13*NPV!G9</f>
        <v>90.9090909090909</v>
      </c>
      <c r="G13" s="34">
        <f>B13*NPV!J9</f>
        <v>181.8181818181818</v>
      </c>
      <c r="H13" s="2"/>
      <c r="I13" s="2"/>
      <c r="J13" s="2"/>
      <c r="K13" s="2"/>
      <c r="L13" s="2"/>
      <c r="M13" s="2"/>
    </row>
    <row r="14" spans="1:13" ht="15.75">
      <c r="A14" s="19" t="s">
        <v>24</v>
      </c>
      <c r="B14" s="2">
        <f>1/D8</f>
        <v>0.8264462809917354</v>
      </c>
      <c r="C14" s="2"/>
      <c r="D14" s="34">
        <f>B14*NPV!E10</f>
        <v>743.801652892562</v>
      </c>
      <c r="E14" s="34">
        <f>B14*NPV!F10</f>
        <v>0</v>
      </c>
      <c r="F14" s="34">
        <f>B14*NPV!G10</f>
        <v>165.2892561983471</v>
      </c>
      <c r="G14" s="34">
        <f>B14*NPV!J10</f>
        <v>247.93388429752065</v>
      </c>
      <c r="H14" s="2"/>
      <c r="I14" s="2"/>
      <c r="J14" s="2"/>
      <c r="K14" s="2"/>
      <c r="L14" s="2"/>
      <c r="M14" s="2"/>
    </row>
    <row r="15" spans="1:13" ht="15.75">
      <c r="A15" s="19" t="s">
        <v>24</v>
      </c>
      <c r="B15" s="2">
        <f>1/E8</f>
        <v>0.7513148009015775</v>
      </c>
      <c r="C15" s="2"/>
      <c r="D15" s="34">
        <f>B15*NPV!E11</f>
        <v>75.13148009015775</v>
      </c>
      <c r="E15" s="34">
        <f>B15*NPV!F11</f>
        <v>225.39444027047327</v>
      </c>
      <c r="F15" s="34">
        <f>B15*NPV!G11</f>
        <v>225.39444027047327</v>
      </c>
      <c r="G15" s="34">
        <f>B15*NPV!J11</f>
        <v>375.65740045078877</v>
      </c>
      <c r="H15" s="2"/>
      <c r="I15" s="2"/>
      <c r="J15" s="2"/>
      <c r="K15" s="2"/>
      <c r="L15" s="2"/>
      <c r="M15" s="2"/>
    </row>
    <row r="16" spans="1:13" ht="15.75">
      <c r="A16" s="19" t="s">
        <v>24</v>
      </c>
      <c r="B16" s="2">
        <f>1/F8</f>
        <v>0.6830134553650705</v>
      </c>
      <c r="C16" s="2"/>
      <c r="D16" s="34">
        <f>B16*NPV!E12</f>
        <v>-68.30134553650706</v>
      </c>
      <c r="E16" s="34">
        <f>B16*NPV!F12</f>
        <v>478.10941875554937</v>
      </c>
      <c r="F16" s="34">
        <f>B16*NPV!G12</f>
        <v>478.10941875554937</v>
      </c>
      <c r="G16" s="34">
        <f>B16*NPV!J12</f>
        <v>341.50672768253526</v>
      </c>
      <c r="H16" s="2"/>
      <c r="I16" s="2"/>
      <c r="J16" s="2"/>
      <c r="K16" s="2"/>
      <c r="L16" s="2"/>
      <c r="M16" s="2"/>
    </row>
    <row r="17" spans="1:13" ht="15.75">
      <c r="A17" s="19" t="s">
        <v>24</v>
      </c>
      <c r="B17" s="2">
        <f>1/G8</f>
        <v>0.6209213230591549</v>
      </c>
      <c r="C17" s="2"/>
      <c r="D17" s="34">
        <f>B17*NPV!E13</f>
        <v>-248.36852922366197</v>
      </c>
      <c r="E17" s="34">
        <f>B17*NPV!F13</f>
        <v>807.1977199769015</v>
      </c>
      <c r="F17" s="34">
        <f>B17*NPV!G13</f>
        <v>589.8752569061971</v>
      </c>
      <c r="G17" s="34">
        <f>B17*NPV!J13</f>
        <v>372.55279383549293</v>
      </c>
      <c r="H17" s="2"/>
      <c r="I17" s="2"/>
      <c r="J17" s="2"/>
      <c r="K17" s="2"/>
      <c r="L17" s="2"/>
      <c r="M17" s="2"/>
    </row>
    <row r="18" spans="1:13" ht="7.5" customHeight="1">
      <c r="A18" s="2"/>
      <c r="B18" s="2"/>
      <c r="C18" s="2"/>
      <c r="D18" s="23"/>
      <c r="E18" s="23"/>
      <c r="F18" s="23"/>
      <c r="G18" s="23"/>
      <c r="H18" s="2"/>
      <c r="I18" s="2"/>
      <c r="J18" s="2"/>
      <c r="K18" s="2"/>
      <c r="L18" s="2"/>
      <c r="M18" s="2"/>
    </row>
    <row r="19" spans="1:13" ht="15.75">
      <c r="A19" s="19" t="s">
        <v>28</v>
      </c>
      <c r="B19" s="2"/>
      <c r="C19" s="2"/>
      <c r="D19" s="89">
        <f>SUM(D12:D17)</f>
        <v>-406.82765086835843</v>
      </c>
      <c r="E19" s="90">
        <f>SUM(E12:E17)</f>
        <v>510.7015790029241</v>
      </c>
      <c r="F19" s="89">
        <f>SUM(F12:F17)</f>
        <v>549.5774630396577</v>
      </c>
      <c r="G19" s="89">
        <f>SUM(G12:G17)</f>
        <v>519.4689880845194</v>
      </c>
      <c r="H19" s="91"/>
      <c r="I19" s="2"/>
      <c r="J19" s="2"/>
      <c r="K19" s="2"/>
      <c r="L19" s="2"/>
      <c r="M19" s="2"/>
    </row>
    <row r="20" spans="1:13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9"/>
  <sheetViews>
    <sheetView zoomScale="140" zoomScaleNormal="140" zoomScalePageLayoutView="0" workbookViewId="0" topLeftCell="A1">
      <selection activeCell="G21" sqref="G21"/>
    </sheetView>
  </sheetViews>
  <sheetFormatPr defaultColWidth="9.140625" defaultRowHeight="12.75"/>
  <cols>
    <col min="1" max="1" width="2.57421875" style="0" customWidth="1"/>
    <col min="2" max="2" width="5.28125" style="0" customWidth="1"/>
    <col min="4" max="4" width="9.28125" style="0" bestFit="1" customWidth="1"/>
    <col min="5" max="5" width="9.421875" style="0" bestFit="1" customWidth="1"/>
    <col min="6" max="7" width="9.28125" style="0" bestFit="1" customWidth="1"/>
    <col min="8" max="8" width="0.5625" style="0" customWidth="1"/>
    <col min="9" max="9" width="0.85546875" style="0" customWidth="1"/>
    <col min="10" max="10" width="9.28125" style="0" bestFit="1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2"/>
      <c r="D4" s="3" t="s">
        <v>0</v>
      </c>
      <c r="E4" s="3" t="s">
        <v>1</v>
      </c>
      <c r="F4" s="3" t="s">
        <v>2</v>
      </c>
      <c r="G4" s="3" t="s">
        <v>3</v>
      </c>
      <c r="H4" s="2"/>
      <c r="I4" s="2"/>
      <c r="J4" s="23" t="s">
        <v>13</v>
      </c>
      <c r="K4" s="23" t="s">
        <v>12</v>
      </c>
      <c r="L4" s="2"/>
    </row>
    <row r="5" spans="1:12" ht="12.75">
      <c r="A5" s="2"/>
      <c r="B5" s="2"/>
      <c r="C5" s="2"/>
      <c r="D5" s="4"/>
      <c r="E5" s="4"/>
      <c r="F5" s="4"/>
      <c r="G5" s="4"/>
      <c r="H5" s="2"/>
      <c r="I5" s="2"/>
      <c r="J5" s="23"/>
      <c r="K5" s="23"/>
      <c r="L5" s="2"/>
    </row>
    <row r="6" spans="1:12" ht="12.75">
      <c r="A6" s="2"/>
      <c r="B6" s="2"/>
      <c r="C6" s="2"/>
      <c r="D6" s="4">
        <v>0</v>
      </c>
      <c r="E6" s="4">
        <v>-100</v>
      </c>
      <c r="F6" s="4">
        <v>-100</v>
      </c>
      <c r="G6" s="4">
        <v>-100</v>
      </c>
      <c r="H6" s="2"/>
      <c r="I6" s="2"/>
      <c r="J6" s="23">
        <v>-200</v>
      </c>
      <c r="K6" s="23">
        <v>-200</v>
      </c>
      <c r="L6" s="2"/>
    </row>
    <row r="7" spans="1:12" ht="12.75">
      <c r="A7" s="2"/>
      <c r="B7" s="2"/>
      <c r="C7" s="2"/>
      <c r="D7" s="4">
        <v>1</v>
      </c>
      <c r="E7" s="4">
        <v>0</v>
      </c>
      <c r="F7" s="4">
        <v>200</v>
      </c>
      <c r="G7" s="4">
        <v>400</v>
      </c>
      <c r="H7" s="2"/>
      <c r="I7" s="2"/>
      <c r="J7" s="23">
        <f>E7+G7</f>
        <v>400</v>
      </c>
      <c r="K7" s="23">
        <f>F7+G7</f>
        <v>600</v>
      </c>
      <c r="L7" s="2"/>
    </row>
    <row r="8" spans="1:12" ht="12.75">
      <c r="A8" s="2"/>
      <c r="B8" s="2"/>
      <c r="C8" s="2"/>
      <c r="D8" s="4">
        <v>2</v>
      </c>
      <c r="E8" s="4">
        <v>500</v>
      </c>
      <c r="F8" s="4">
        <v>0</v>
      </c>
      <c r="G8" s="4">
        <v>0</v>
      </c>
      <c r="H8" s="2"/>
      <c r="I8" s="2"/>
      <c r="J8" s="23">
        <f>E8+G8</f>
        <v>500</v>
      </c>
      <c r="K8" s="23">
        <f>F8+G8</f>
        <v>0</v>
      </c>
      <c r="L8" s="2"/>
    </row>
    <row r="9" spans="1:12" ht="12.75">
      <c r="A9" s="2"/>
      <c r="B9" s="2"/>
      <c r="C9" s="2"/>
      <c r="D9" s="4"/>
      <c r="E9" s="4"/>
      <c r="F9" s="4"/>
      <c r="G9" s="4"/>
      <c r="H9" s="2"/>
      <c r="I9" s="2"/>
      <c r="J9" s="23"/>
      <c r="K9" s="23"/>
      <c r="L9" s="2"/>
    </row>
    <row r="10" spans="1:12" ht="12.75">
      <c r="A10" s="2"/>
      <c r="B10" s="2"/>
      <c r="C10" s="2"/>
      <c r="D10" s="4"/>
      <c r="E10" s="4"/>
      <c r="F10" s="4"/>
      <c r="G10" s="4"/>
      <c r="H10" s="2"/>
      <c r="I10" s="2"/>
      <c r="J10" s="23"/>
      <c r="K10" s="23"/>
      <c r="L10" s="2"/>
    </row>
    <row r="11" spans="1:12" ht="12.75">
      <c r="A11" s="2"/>
      <c r="B11" s="2"/>
      <c r="C11" s="2"/>
      <c r="D11" s="4" t="s">
        <v>7</v>
      </c>
      <c r="E11" s="6">
        <f>IRR(E$6:$E$8,0.1)</f>
        <v>1.236067977499789</v>
      </c>
      <c r="F11" s="6">
        <f>IRR($F$6:F$8,0.1)</f>
        <v>1</v>
      </c>
      <c r="G11" s="6">
        <f>IRR($G$6:G$8,0.1)</f>
        <v>3</v>
      </c>
      <c r="H11" s="6">
        <f>IRR($E$6:H$8,0.1)</f>
        <v>0.35419856007457096</v>
      </c>
      <c r="I11" s="6">
        <f>IRR($E$6:I$8,0.1)</f>
        <v>0.35419856007457096</v>
      </c>
      <c r="J11" s="6">
        <f>IRR($J$6:J$8,0.1)</f>
        <v>1.8708286933694738</v>
      </c>
      <c r="K11" s="6">
        <f>IRR($K$6:K$8,0.1)</f>
        <v>1.9999999999999996</v>
      </c>
      <c r="L11" s="2"/>
    </row>
    <row r="12" spans="1:12" ht="12.75">
      <c r="A12" s="2"/>
      <c r="B12" s="2"/>
      <c r="C12" s="38">
        <v>0.1</v>
      </c>
      <c r="D12" s="4" t="s">
        <v>11</v>
      </c>
      <c r="E12" s="24">
        <f>NPV($C12,E7:E9)+E6</f>
        <v>313.2231404958677</v>
      </c>
      <c r="F12" s="24">
        <f>NPV($C12,F7:F9)+F6</f>
        <v>81.81818181818181</v>
      </c>
      <c r="G12" s="24">
        <f>NPV($C12,G7:G9)+G6</f>
        <v>263.6363636363636</v>
      </c>
      <c r="H12" s="2"/>
      <c r="I12" s="2"/>
      <c r="J12" s="24">
        <f>NPV($C12,J7:J9)+J6</f>
        <v>576.8595041322313</v>
      </c>
      <c r="K12" s="24">
        <f>NPV($C12,K7:K9)+K6</f>
        <v>345.4545454545454</v>
      </c>
      <c r="L12" s="2"/>
    </row>
    <row r="13" spans="1:12" ht="12.75">
      <c r="A13" s="1"/>
      <c r="B13" s="1"/>
      <c r="C13" s="1"/>
      <c r="D13" s="4"/>
      <c r="E13" s="4"/>
      <c r="F13" s="4"/>
      <c r="G13" s="4"/>
      <c r="H13" s="4"/>
      <c r="I13" s="4"/>
      <c r="J13" s="4"/>
      <c r="K13" s="2"/>
      <c r="L13" s="2"/>
    </row>
    <row r="14" spans="1:12" ht="12.75">
      <c r="A14" s="1"/>
      <c r="B14" s="1"/>
      <c r="C14" s="1"/>
      <c r="D14" s="2"/>
      <c r="E14" s="5"/>
      <c r="F14" s="4"/>
      <c r="G14" s="4"/>
      <c r="H14" s="4"/>
      <c r="I14" s="4"/>
      <c r="J14" s="4"/>
      <c r="K14" s="2"/>
      <c r="L14" s="2"/>
    </row>
    <row r="15" spans="1:12" ht="12.75">
      <c r="A15" s="1"/>
      <c r="B15" s="1"/>
      <c r="C15" s="1"/>
      <c r="D15" s="2"/>
      <c r="E15" s="5"/>
      <c r="F15" s="4"/>
      <c r="G15" s="4"/>
      <c r="H15" s="4"/>
      <c r="I15" s="4"/>
      <c r="J15" s="4"/>
      <c r="K15" s="2"/>
      <c r="L15" s="2"/>
    </row>
    <row r="16" spans="1:12" ht="12.75">
      <c r="A16" s="1"/>
      <c r="B16" s="1"/>
      <c r="C16" s="1"/>
      <c r="D16" s="2"/>
      <c r="E16" s="4"/>
      <c r="F16" s="5"/>
      <c r="G16" s="4"/>
      <c r="H16" s="4"/>
      <c r="I16" s="4"/>
      <c r="J16" s="4"/>
      <c r="K16" s="2"/>
      <c r="L16" s="2"/>
    </row>
    <row r="17" spans="1:12" ht="12.75">
      <c r="A17" s="1"/>
      <c r="B17" s="1"/>
      <c r="C17" s="1"/>
      <c r="D17" s="2"/>
      <c r="E17" s="21"/>
      <c r="F17" s="29"/>
      <c r="G17" s="21"/>
      <c r="H17" s="21"/>
      <c r="I17" s="21"/>
      <c r="J17" s="21"/>
      <c r="K17" s="2"/>
      <c r="L17" s="2"/>
    </row>
    <row r="18" spans="1:12" ht="12.75">
      <c r="A18" s="1"/>
      <c r="B18" s="1"/>
      <c r="C18" s="1"/>
      <c r="D18" s="2"/>
      <c r="E18" s="4"/>
      <c r="F18" s="5"/>
      <c r="G18" s="4"/>
      <c r="H18" s="4"/>
      <c r="I18" s="4"/>
      <c r="J18" s="4"/>
      <c r="K18" s="2"/>
      <c r="L18" s="2"/>
    </row>
    <row r="19" spans="1:12" ht="12.75">
      <c r="A19" s="1"/>
      <c r="B19" s="1"/>
      <c r="C19" s="1"/>
      <c r="D19" s="2"/>
      <c r="E19" s="28"/>
      <c r="F19" s="13"/>
      <c r="G19" s="28"/>
      <c r="H19" s="28"/>
      <c r="I19" s="28"/>
      <c r="J19" s="28"/>
      <c r="K19" s="2"/>
      <c r="L19" s="2"/>
    </row>
    <row r="20" spans="1:12" ht="12.75">
      <c r="A20" s="1"/>
      <c r="B20" s="1"/>
      <c r="C20" s="1"/>
      <c r="D20" s="2"/>
      <c r="E20" s="12"/>
      <c r="F20" s="13"/>
      <c r="G20" s="12"/>
      <c r="H20" s="12"/>
      <c r="I20" s="12"/>
      <c r="J20" s="12"/>
      <c r="K20" s="2"/>
      <c r="L20" s="2"/>
    </row>
    <row r="21" spans="1:12" ht="12.7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1"/>
      <c r="B22" s="1"/>
      <c r="C22" s="1"/>
      <c r="D22" s="2"/>
      <c r="E22" s="6"/>
      <c r="F22" s="14"/>
      <c r="G22" s="14"/>
      <c r="H22" s="14"/>
      <c r="I22" s="14"/>
      <c r="J22" s="11"/>
      <c r="K22" s="2"/>
      <c r="L22" s="2"/>
    </row>
    <row r="23" spans="1:12" ht="12.75">
      <c r="A23" s="1"/>
      <c r="B23" s="1"/>
      <c r="C23" s="1"/>
      <c r="D23" s="2"/>
      <c r="E23" s="1"/>
      <c r="F23" s="1"/>
      <c r="G23" s="1"/>
      <c r="H23" s="1"/>
      <c r="I23" s="1"/>
      <c r="J23" s="1"/>
      <c r="K23" s="2"/>
      <c r="L23" s="2"/>
    </row>
    <row r="24" spans="1:12" ht="12.75">
      <c r="A24" s="1"/>
      <c r="B24" s="1"/>
      <c r="C24" s="2"/>
      <c r="D24" s="2"/>
      <c r="E24" s="9"/>
      <c r="F24" s="35"/>
      <c r="G24" s="10"/>
      <c r="H24" s="10"/>
      <c r="I24" s="10"/>
      <c r="J24" s="35"/>
      <c r="K24" s="2"/>
      <c r="L24" s="2"/>
    </row>
    <row r="25" spans="1:12" ht="12.75">
      <c r="A25" s="1"/>
      <c r="B25" s="1"/>
      <c r="C25" s="1"/>
      <c r="D25" s="27"/>
      <c r="E25" s="2"/>
      <c r="F25" s="2"/>
      <c r="G25" s="2"/>
      <c r="H25" s="2"/>
      <c r="I25" s="2"/>
      <c r="J25" s="2"/>
      <c r="K25" s="8"/>
      <c r="L25" s="2"/>
    </row>
    <row r="26" spans="1:12" ht="12.75">
      <c r="A26" s="1"/>
      <c r="B26" s="1"/>
      <c r="C26" s="1"/>
      <c r="D26" s="27"/>
      <c r="E26" s="2"/>
      <c r="F26" s="2"/>
      <c r="G26" s="2"/>
      <c r="H26" s="2"/>
      <c r="I26" s="2"/>
      <c r="J26" s="2"/>
      <c r="K26" s="8"/>
      <c r="L26" s="2"/>
    </row>
    <row r="27" spans="1:12" ht="12.75">
      <c r="A27" s="1"/>
      <c r="B27" s="1"/>
      <c r="C27" s="2"/>
      <c r="D27" s="2"/>
      <c r="E27" s="9"/>
      <c r="F27" s="9"/>
      <c r="G27" s="9"/>
      <c r="H27" s="9"/>
      <c r="I27" s="9"/>
      <c r="J27" s="9"/>
      <c r="K27" s="8"/>
      <c r="L27" s="2"/>
    </row>
    <row r="28" spans="1:12" ht="12.75">
      <c r="A28" s="1"/>
      <c r="B28" s="1"/>
      <c r="C28" s="2"/>
      <c r="D28" s="2"/>
      <c r="E28" s="2"/>
      <c r="F28" s="2"/>
      <c r="G28" s="2"/>
      <c r="H28" s="2"/>
      <c r="I28" s="2"/>
      <c r="J28" s="2"/>
      <c r="K28" s="8"/>
      <c r="L28" s="2"/>
    </row>
    <row r="29" spans="1:12" ht="12.75">
      <c r="A29" s="1"/>
      <c r="B29" s="1"/>
      <c r="C29" s="2"/>
      <c r="D29" s="2"/>
      <c r="E29" s="9"/>
      <c r="F29" s="9"/>
      <c r="G29" s="9"/>
      <c r="H29" s="9"/>
      <c r="I29" s="9"/>
      <c r="J29" s="9"/>
      <c r="K29" s="8"/>
      <c r="L29" s="2"/>
    </row>
    <row r="30" spans="1:12" ht="12.75">
      <c r="A30" s="1"/>
      <c r="B30" s="1"/>
      <c r="C30" s="7"/>
      <c r="D30" s="2"/>
      <c r="E30" s="18"/>
      <c r="F30" s="18"/>
      <c r="G30" s="18"/>
      <c r="H30" s="18"/>
      <c r="I30" s="18"/>
      <c r="J30" s="18"/>
      <c r="K30" s="1"/>
      <c r="L30" s="2"/>
    </row>
    <row r="31" spans="1:12" ht="12.75">
      <c r="A31" s="1"/>
      <c r="B31" s="2"/>
      <c r="C31" s="2"/>
      <c r="D31" s="2"/>
      <c r="E31" s="18"/>
      <c r="F31" s="18"/>
      <c r="G31" s="18"/>
      <c r="H31" s="18"/>
      <c r="I31" s="18"/>
      <c r="J31" s="18"/>
      <c r="K31" s="1"/>
      <c r="L31" s="2"/>
    </row>
    <row r="32" spans="1:12" ht="12.75">
      <c r="A32" s="1"/>
      <c r="B32" s="1"/>
      <c r="C32" s="1"/>
      <c r="D32" s="18"/>
      <c r="E32" s="18"/>
      <c r="F32" s="18"/>
      <c r="G32" s="18"/>
      <c r="H32" s="18"/>
      <c r="I32" s="18"/>
      <c r="J32" s="18"/>
      <c r="K32" s="1"/>
      <c r="L32" s="2"/>
    </row>
    <row r="33" spans="1:12" ht="12.75">
      <c r="A33" s="1"/>
      <c r="B33" s="1"/>
      <c r="C33" s="1"/>
      <c r="D33" s="18"/>
      <c r="E33" s="18"/>
      <c r="F33" s="18"/>
      <c r="G33" s="18"/>
      <c r="H33" s="18"/>
      <c r="I33" s="18"/>
      <c r="J33" s="18"/>
      <c r="K33" s="1"/>
      <c r="L33" s="2"/>
    </row>
    <row r="34" spans="1:12" ht="12.75">
      <c r="A34" s="1"/>
      <c r="B34" s="1"/>
      <c r="C34" s="1"/>
      <c r="D34" s="18"/>
      <c r="E34" s="2"/>
      <c r="F34" s="2"/>
      <c r="G34" s="2"/>
      <c r="H34" s="2"/>
      <c r="I34" s="2"/>
      <c r="J34" s="2"/>
      <c r="K34" s="1"/>
      <c r="L34" s="2"/>
    </row>
    <row r="35" spans="1:12" ht="12.75">
      <c r="A35" s="1"/>
      <c r="B35" s="1"/>
      <c r="C35" s="1"/>
      <c r="D35" s="1"/>
      <c r="E35" s="2"/>
      <c r="F35" s="2"/>
      <c r="G35" s="2"/>
      <c r="H35" s="2"/>
      <c r="I35" s="2"/>
      <c r="J35" s="2"/>
      <c r="K35" s="1"/>
      <c r="L35" s="2"/>
    </row>
    <row r="36" spans="1:12" ht="12.75">
      <c r="A36" s="1"/>
      <c r="B36" s="1"/>
      <c r="C36" s="6"/>
      <c r="D36" s="1"/>
      <c r="E36" s="2"/>
      <c r="F36" s="2"/>
      <c r="G36" s="2"/>
      <c r="H36" s="2"/>
      <c r="I36" s="2"/>
      <c r="J36" s="2"/>
      <c r="K36" s="1"/>
      <c r="L36" s="2"/>
    </row>
    <row r="37" spans="1:12" ht="12.75">
      <c r="A37" s="1"/>
      <c r="B37" s="1"/>
      <c r="C37" s="6"/>
      <c r="D37" s="1"/>
      <c r="E37" s="2"/>
      <c r="F37" s="2"/>
      <c r="G37" s="2"/>
      <c r="H37" s="2"/>
      <c r="I37" s="2"/>
      <c r="J37" s="2"/>
      <c r="K37" s="1"/>
      <c r="L37" s="2"/>
    </row>
    <row r="38" spans="1:12" ht="12.75">
      <c r="A38" s="1"/>
      <c r="B38" s="1"/>
      <c r="C38" s="1"/>
      <c r="D38" s="1"/>
      <c r="E38" s="2"/>
      <c r="F38" s="2"/>
      <c r="G38" s="2"/>
      <c r="H38" s="2"/>
      <c r="I38" s="2"/>
      <c r="J38" s="2"/>
      <c r="K38" s="1"/>
      <c r="L38" s="2"/>
    </row>
    <row r="39" spans="1:1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.75">
      <c r="A40" s="2"/>
      <c r="B40" s="19"/>
      <c r="C40" s="2"/>
      <c r="D40" s="20"/>
      <c r="E40" s="2"/>
      <c r="F40" s="2"/>
      <c r="G40" s="2"/>
      <c r="H40" s="2"/>
      <c r="I40" s="2"/>
      <c r="J40" s="2"/>
      <c r="K40" s="2"/>
      <c r="L40" s="11"/>
    </row>
    <row r="41" spans="1:12" ht="15.75">
      <c r="A41" s="2"/>
      <c r="B41" s="19"/>
      <c r="C41" s="2"/>
      <c r="D41" s="19"/>
      <c r="E41" s="2"/>
      <c r="F41" s="2"/>
      <c r="G41" s="2"/>
      <c r="H41" s="2"/>
      <c r="I41" s="2"/>
      <c r="J41" s="2"/>
      <c r="K41" s="2"/>
      <c r="L41" s="2"/>
    </row>
    <row r="42" spans="1:12" ht="15.75">
      <c r="A42" s="2"/>
      <c r="B42" s="19"/>
      <c r="C42" s="2"/>
      <c r="D42" s="19"/>
      <c r="E42" s="9"/>
      <c r="F42" s="8"/>
      <c r="G42" s="10"/>
      <c r="H42" s="10"/>
      <c r="I42" s="10"/>
      <c r="J42" s="30"/>
      <c r="K42" s="2"/>
      <c r="L42" s="2"/>
    </row>
    <row r="43" spans="1:12" ht="15.75">
      <c r="A43" s="2"/>
      <c r="B43" s="19"/>
      <c r="C43" s="2"/>
      <c r="D43" s="19"/>
      <c r="E43" s="19"/>
      <c r="F43" s="19"/>
      <c r="G43" s="19"/>
      <c r="H43" s="19"/>
      <c r="I43" s="19"/>
      <c r="J43" s="19"/>
      <c r="K43" s="2"/>
      <c r="L43" s="2"/>
    </row>
    <row r="44" spans="1:12" ht="15.75">
      <c r="A44" s="2"/>
      <c r="B44" s="19"/>
      <c r="C44" s="2"/>
      <c r="D44" s="19"/>
      <c r="E44" s="19"/>
      <c r="F44" s="19"/>
      <c r="G44" s="2"/>
      <c r="H44" s="2"/>
      <c r="I44" s="2"/>
      <c r="J44" s="2"/>
      <c r="K44" s="2"/>
      <c r="L44" s="2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</row>
    <row r="46" spans="1:12" ht="12.75">
      <c r="A46" s="1"/>
      <c r="B46" s="1"/>
      <c r="C46" s="1"/>
      <c r="D46" s="1"/>
      <c r="E46" s="1"/>
      <c r="F46" s="1"/>
      <c r="G46" s="1"/>
      <c r="H46" s="25"/>
      <c r="I46" s="1"/>
      <c r="J46" s="1"/>
      <c r="K46" s="25"/>
      <c r="L46" s="2"/>
    </row>
    <row r="47" spans="1:12" ht="12.75">
      <c r="A47" s="1"/>
      <c r="B47" s="1"/>
      <c r="C47" s="1"/>
      <c r="D47" s="3"/>
      <c r="E47" s="3"/>
      <c r="F47" s="3"/>
      <c r="G47" s="3"/>
      <c r="H47" s="26"/>
      <c r="I47" s="3"/>
      <c r="J47" s="3"/>
      <c r="K47" s="26"/>
      <c r="L47" s="2"/>
    </row>
    <row r="48" spans="1:12" ht="12.75">
      <c r="A48" s="1"/>
      <c r="B48" s="1"/>
      <c r="C48" s="1"/>
      <c r="D48" s="4"/>
      <c r="E48" s="4"/>
      <c r="F48" s="4"/>
      <c r="G48" s="4"/>
      <c r="H48" s="4"/>
      <c r="I48" s="4"/>
      <c r="J48" s="4"/>
      <c r="K48" s="1"/>
      <c r="L48" s="2"/>
    </row>
    <row r="49" spans="1:12" ht="12.75">
      <c r="A49" s="1"/>
      <c r="B49" s="1"/>
      <c r="C49" s="1"/>
      <c r="D49" s="4"/>
      <c r="E49" s="4"/>
      <c r="F49" s="4"/>
      <c r="G49" s="4"/>
      <c r="H49" s="21"/>
      <c r="I49" s="22"/>
      <c r="J49" s="4"/>
      <c r="K49" s="16"/>
      <c r="L49" s="17"/>
    </row>
    <row r="50" spans="1:12" ht="12.75">
      <c r="A50" s="1"/>
      <c r="B50" s="1"/>
      <c r="C50" s="1"/>
      <c r="D50" s="4"/>
      <c r="E50" s="4"/>
      <c r="F50" s="4"/>
      <c r="G50" s="4"/>
      <c r="H50" s="21"/>
      <c r="I50" s="22"/>
      <c r="J50" s="4"/>
      <c r="K50" s="16"/>
      <c r="L50" s="17"/>
    </row>
    <row r="51" spans="1:12" ht="12.75">
      <c r="A51" s="1"/>
      <c r="B51" s="1"/>
      <c r="C51" s="1"/>
      <c r="D51" s="4"/>
      <c r="E51" s="4"/>
      <c r="F51" s="4"/>
      <c r="G51" s="4"/>
      <c r="H51" s="21"/>
      <c r="I51" s="22"/>
      <c r="J51" s="4"/>
      <c r="K51" s="16"/>
      <c r="L51" s="17"/>
    </row>
    <row r="52" spans="1:12" ht="12.75">
      <c r="A52" s="1"/>
      <c r="B52" s="1"/>
      <c r="C52" s="1"/>
      <c r="D52" s="4"/>
      <c r="E52" s="4"/>
      <c r="F52" s="4"/>
      <c r="G52" s="4"/>
      <c r="H52" s="21"/>
      <c r="I52" s="22"/>
      <c r="J52" s="4"/>
      <c r="K52" s="16"/>
      <c r="L52" s="17"/>
    </row>
    <row r="53" spans="1:12" ht="12.75">
      <c r="A53" s="1"/>
      <c r="B53" s="1"/>
      <c r="C53" s="1"/>
      <c r="D53" s="4"/>
      <c r="E53" s="4"/>
      <c r="F53" s="4"/>
      <c r="G53" s="4"/>
      <c r="H53" s="21"/>
      <c r="I53" s="22"/>
      <c r="J53" s="4"/>
      <c r="K53" s="16"/>
      <c r="L53" s="17"/>
    </row>
    <row r="54" spans="1:12" ht="12.75">
      <c r="A54" s="1"/>
      <c r="B54" s="1"/>
      <c r="C54" s="1"/>
      <c r="D54" s="4"/>
      <c r="E54" s="4"/>
      <c r="F54" s="4"/>
      <c r="G54" s="4"/>
      <c r="H54" s="21"/>
      <c r="I54" s="21"/>
      <c r="J54" s="4"/>
      <c r="K54" s="16"/>
      <c r="L54" s="16"/>
    </row>
    <row r="55" spans="1:12" ht="12.75">
      <c r="A55" s="1"/>
      <c r="B55" s="1"/>
      <c r="C55" s="1"/>
      <c r="D55" s="4"/>
      <c r="E55" s="4"/>
      <c r="F55" s="4"/>
      <c r="G55" s="4"/>
      <c r="H55" s="4"/>
      <c r="I55" s="4"/>
      <c r="J55" s="4"/>
      <c r="K55" s="1"/>
      <c r="L55" s="2"/>
    </row>
    <row r="56" spans="1:12" ht="12.75">
      <c r="A56" s="1"/>
      <c r="B56" s="1"/>
      <c r="C56" s="1"/>
      <c r="D56" s="2"/>
      <c r="E56" s="5"/>
      <c r="F56" s="4"/>
      <c r="G56" s="4"/>
      <c r="H56" s="4"/>
      <c r="I56" s="4"/>
      <c r="J56" s="4"/>
      <c r="K56" s="1"/>
      <c r="L56" s="2"/>
    </row>
    <row r="57" spans="1:12" ht="12.75">
      <c r="A57" s="1"/>
      <c r="B57" s="1"/>
      <c r="C57" s="1"/>
      <c r="D57" s="2"/>
      <c r="E57" s="4"/>
      <c r="F57" s="2"/>
      <c r="G57" s="2"/>
      <c r="H57" s="2"/>
      <c r="I57" s="2"/>
      <c r="J57" s="2"/>
      <c r="K57" s="1"/>
      <c r="L57" s="2"/>
    </row>
    <row r="58" spans="1:12" ht="12.75">
      <c r="A58" s="1"/>
      <c r="B58" s="1"/>
      <c r="C58" s="1"/>
      <c r="D58" s="2"/>
      <c r="E58" s="12"/>
      <c r="F58" s="13"/>
      <c r="G58" s="12"/>
      <c r="H58" s="12"/>
      <c r="I58" s="12"/>
      <c r="J58" s="12"/>
      <c r="K58" s="1"/>
      <c r="L58" s="2"/>
    </row>
    <row r="59" spans="1:12" ht="12.75">
      <c r="A59" s="1"/>
      <c r="B59" s="1"/>
      <c r="C59" s="1"/>
      <c r="D59" s="2"/>
      <c r="E59" s="4"/>
      <c r="F59" s="2"/>
      <c r="G59" s="2"/>
      <c r="H59" s="2"/>
      <c r="I59" s="2"/>
      <c r="J59" s="2"/>
      <c r="K59" s="1"/>
      <c r="L59" s="2"/>
    </row>
    <row r="60" spans="1:12" ht="12.75">
      <c r="A60" s="1"/>
      <c r="B60" s="1"/>
      <c r="C60" s="1"/>
      <c r="D60" s="2"/>
      <c r="E60" s="6"/>
      <c r="F60" s="14"/>
      <c r="G60" s="14"/>
      <c r="H60" s="14"/>
      <c r="I60" s="14"/>
      <c r="J60" s="14"/>
      <c r="K60" s="11"/>
      <c r="L60" s="14"/>
    </row>
    <row r="61" spans="1:12" ht="12.75">
      <c r="A61" s="1"/>
      <c r="B61" s="1"/>
      <c r="C61" s="1"/>
      <c r="D61" s="2"/>
      <c r="E61" s="1"/>
      <c r="F61" s="2"/>
      <c r="G61" s="2"/>
      <c r="H61" s="2"/>
      <c r="I61" s="2"/>
      <c r="J61" s="2"/>
      <c r="K61" s="1"/>
      <c r="L61" s="2"/>
    </row>
    <row r="62" spans="1:12" ht="12.75">
      <c r="A62" s="1"/>
      <c r="B62" s="1"/>
      <c r="C62" s="15"/>
      <c r="D62" s="2"/>
      <c r="E62" s="9"/>
      <c r="F62" s="8"/>
      <c r="G62" s="10"/>
      <c r="H62" s="10"/>
      <c r="I62" s="10"/>
      <c r="J62" s="30"/>
      <c r="K62" s="8"/>
      <c r="L62" s="9"/>
    </row>
    <row r="63" spans="1:12" ht="12.75">
      <c r="A63" s="1"/>
      <c r="B63" s="1"/>
      <c r="C63" s="7"/>
      <c r="D63" s="2"/>
      <c r="E63" s="18"/>
      <c r="F63" s="18"/>
      <c r="G63" s="18"/>
      <c r="H63" s="18"/>
      <c r="I63" s="18"/>
      <c r="J63" s="18"/>
      <c r="K63" s="1"/>
      <c r="L63" s="2"/>
    </row>
    <row r="64" spans="1:12" ht="12.75">
      <c r="A64" s="1"/>
      <c r="B64" s="1"/>
      <c r="C64" s="7"/>
      <c r="D64" s="2"/>
      <c r="E64" s="18"/>
      <c r="F64" s="18"/>
      <c r="G64" s="18"/>
      <c r="H64" s="18"/>
      <c r="I64" s="18"/>
      <c r="J64" s="18"/>
      <c r="K64" s="1"/>
      <c r="L64" s="2"/>
    </row>
    <row r="65" spans="1:12" ht="12.75">
      <c r="A65" s="1"/>
      <c r="B65" s="1"/>
      <c r="C65" s="7"/>
      <c r="D65" s="2"/>
      <c r="E65" s="18"/>
      <c r="F65" s="18"/>
      <c r="G65" s="18"/>
      <c r="H65" s="18"/>
      <c r="I65" s="18"/>
      <c r="J65" s="18"/>
      <c r="K65" s="1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78" spans="1:12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9"/>
  <sheetViews>
    <sheetView zoomScale="120" zoomScaleNormal="120" zoomScalePageLayoutView="0" workbookViewId="0" topLeftCell="A1">
      <selection activeCell="E3" sqref="E3:G3"/>
    </sheetView>
  </sheetViews>
  <sheetFormatPr defaultColWidth="9.140625" defaultRowHeight="12.75"/>
  <cols>
    <col min="1" max="1" width="2.421875" style="0" customWidth="1"/>
    <col min="2" max="2" width="4.140625" style="0" customWidth="1"/>
    <col min="3" max="3" width="11.421875" style="0" customWidth="1"/>
    <col min="4" max="4" width="7.57421875" style="0" customWidth="1"/>
    <col min="5" max="5" width="9.28125" style="0" customWidth="1"/>
    <col min="6" max="6" width="10.421875" style="0" customWidth="1"/>
    <col min="7" max="7" width="10.7109375" style="0" customWidth="1"/>
    <col min="8" max="9" width="0.42578125" style="0" customWidth="1"/>
    <col min="10" max="10" width="11.42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 t="s">
        <v>9</v>
      </c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69"/>
      <c r="H3" s="68">
        <v>0.15</v>
      </c>
      <c r="I3" s="1"/>
      <c r="J3" s="1"/>
    </row>
    <row r="4" spans="1:19" ht="12.75">
      <c r="A4" s="1"/>
      <c r="B4" s="1"/>
      <c r="C4" s="1"/>
      <c r="D4" s="1"/>
      <c r="E4" s="1"/>
      <c r="F4" s="1"/>
      <c r="G4" s="66"/>
      <c r="H4" s="1"/>
      <c r="I4" s="1"/>
      <c r="J4" s="1"/>
      <c r="K4" s="65"/>
      <c r="L4" s="65"/>
      <c r="M4" s="65"/>
      <c r="N4" s="65"/>
      <c r="O4" s="65"/>
      <c r="P4" s="65"/>
      <c r="Q4" s="65"/>
      <c r="R4" s="65"/>
      <c r="S4" s="65"/>
    </row>
    <row r="5" spans="1:19" ht="12.75">
      <c r="A5" s="1"/>
      <c r="B5" s="1"/>
      <c r="C5" s="1"/>
      <c r="D5" s="3" t="s">
        <v>0</v>
      </c>
      <c r="E5" s="3" t="s">
        <v>1</v>
      </c>
      <c r="F5" s="3" t="s">
        <v>2</v>
      </c>
      <c r="G5" s="3" t="s">
        <v>3</v>
      </c>
      <c r="H5" s="3"/>
      <c r="I5" s="3"/>
      <c r="J5" s="3" t="s">
        <v>4</v>
      </c>
      <c r="K5" s="65"/>
      <c r="L5" s="65"/>
      <c r="M5" s="65"/>
      <c r="N5" s="65"/>
      <c r="O5" s="65"/>
      <c r="P5" s="65"/>
      <c r="Q5" s="65"/>
      <c r="R5" s="65"/>
      <c r="S5" s="65"/>
    </row>
    <row r="6" spans="1:19" ht="12.75">
      <c r="A6" s="1"/>
      <c r="B6" s="1"/>
      <c r="C6" s="1"/>
      <c r="D6" s="4"/>
      <c r="E6" s="4"/>
      <c r="F6" s="4"/>
      <c r="G6" s="4"/>
      <c r="H6" s="4"/>
      <c r="I6" s="4"/>
      <c r="J6" s="4"/>
      <c r="K6" s="65"/>
      <c r="L6" s="65"/>
      <c r="M6" s="65"/>
      <c r="N6" s="65"/>
      <c r="O6" s="65"/>
      <c r="P6" s="65"/>
      <c r="Q6" s="65"/>
      <c r="R6" s="65"/>
      <c r="S6" s="65"/>
    </row>
    <row r="7" spans="1:19" ht="12.75">
      <c r="A7" s="1"/>
      <c r="B7" s="1"/>
      <c r="C7" s="1"/>
      <c r="D7" s="4">
        <v>0</v>
      </c>
      <c r="E7" s="4">
        <v>-1000</v>
      </c>
      <c r="F7" s="4">
        <v>-1000</v>
      </c>
      <c r="G7" s="4">
        <v>-1000</v>
      </c>
      <c r="H7" s="4"/>
      <c r="I7" s="4"/>
      <c r="J7" s="4">
        <v>-1000</v>
      </c>
      <c r="K7" s="65"/>
      <c r="L7" s="65"/>
      <c r="M7" s="65"/>
      <c r="N7" s="65"/>
      <c r="O7" s="65"/>
      <c r="P7" s="65"/>
      <c r="Q7" s="65"/>
      <c r="R7" s="65"/>
      <c r="S7" s="65"/>
    </row>
    <row r="8" spans="1:19" ht="12.75">
      <c r="A8" s="1"/>
      <c r="B8" s="1"/>
      <c r="C8" s="1"/>
      <c r="D8" s="4">
        <v>1</v>
      </c>
      <c r="E8" s="4">
        <v>100</v>
      </c>
      <c r="F8" s="4">
        <v>0</v>
      </c>
      <c r="G8" s="4">
        <v>100</v>
      </c>
      <c r="H8" s="4"/>
      <c r="I8" s="4"/>
      <c r="J8" s="4">
        <v>200</v>
      </c>
      <c r="K8" s="65"/>
      <c r="L8" s="65"/>
      <c r="M8" s="65"/>
      <c r="N8" s="65"/>
      <c r="O8" s="65"/>
      <c r="P8" s="65"/>
      <c r="Q8" s="65"/>
      <c r="R8" s="65"/>
      <c r="S8" s="65"/>
    </row>
    <row r="9" spans="1:19" ht="12.75">
      <c r="A9" s="1"/>
      <c r="B9" s="1"/>
      <c r="C9" s="1"/>
      <c r="D9" s="4">
        <v>2</v>
      </c>
      <c r="E9" s="4">
        <v>900</v>
      </c>
      <c r="F9" s="4">
        <v>0</v>
      </c>
      <c r="G9" s="4">
        <v>200</v>
      </c>
      <c r="H9" s="4"/>
      <c r="I9" s="4"/>
      <c r="J9" s="4">
        <v>300</v>
      </c>
      <c r="K9" s="65"/>
      <c r="L9" s="65"/>
      <c r="M9" s="65"/>
      <c r="N9" s="65"/>
      <c r="O9" s="65"/>
      <c r="P9" s="65"/>
      <c r="Q9" s="65"/>
      <c r="R9" s="65"/>
      <c r="S9" s="65"/>
    </row>
    <row r="10" spans="1:19" ht="12.75">
      <c r="A10" s="1"/>
      <c r="B10" s="1"/>
      <c r="C10" s="1"/>
      <c r="D10" s="4">
        <v>3</v>
      </c>
      <c r="E10" s="4">
        <v>100</v>
      </c>
      <c r="F10" s="4">
        <v>300</v>
      </c>
      <c r="G10" s="4">
        <v>300</v>
      </c>
      <c r="H10" s="4"/>
      <c r="I10" s="4"/>
      <c r="J10" s="4">
        <v>500</v>
      </c>
      <c r="K10" s="65"/>
      <c r="L10" s="65"/>
      <c r="M10" s="65"/>
      <c r="N10" s="65"/>
      <c r="O10" s="65"/>
      <c r="P10" s="65"/>
      <c r="Q10" s="65"/>
      <c r="R10" s="65"/>
      <c r="S10" s="65"/>
    </row>
    <row r="11" spans="1:19" ht="12.75">
      <c r="A11" s="1"/>
      <c r="B11" s="1"/>
      <c r="C11" s="1"/>
      <c r="D11" s="4">
        <v>4</v>
      </c>
      <c r="E11" s="4">
        <v>-100</v>
      </c>
      <c r="F11" s="4">
        <v>700</v>
      </c>
      <c r="G11" s="4">
        <v>700</v>
      </c>
      <c r="H11" s="4"/>
      <c r="I11" s="4"/>
      <c r="J11" s="4">
        <v>500</v>
      </c>
      <c r="K11" s="65"/>
      <c r="L11" s="65"/>
      <c r="M11" s="65"/>
      <c r="N11" s="65"/>
      <c r="O11" s="65"/>
      <c r="P11" s="65"/>
      <c r="Q11" s="65"/>
      <c r="R11" s="65"/>
      <c r="S11" s="65"/>
    </row>
    <row r="12" spans="1:19" ht="12.75">
      <c r="A12" s="1"/>
      <c r="B12" s="1"/>
      <c r="C12" s="1"/>
      <c r="D12" s="4">
        <v>5</v>
      </c>
      <c r="E12" s="4">
        <v>-400</v>
      </c>
      <c r="F12" s="4">
        <v>1300</v>
      </c>
      <c r="G12" s="4">
        <v>950</v>
      </c>
      <c r="H12" s="4"/>
      <c r="I12" s="4"/>
      <c r="J12" s="4">
        <v>600</v>
      </c>
      <c r="K12" s="65"/>
      <c r="L12" s="65"/>
      <c r="M12" s="65"/>
      <c r="N12" s="65"/>
      <c r="O12" s="65"/>
      <c r="P12" s="65"/>
      <c r="Q12" s="65"/>
      <c r="R12" s="65"/>
      <c r="S12" s="65"/>
    </row>
    <row r="13" spans="1:19" ht="12.75">
      <c r="A13" s="1"/>
      <c r="B13" s="1"/>
      <c r="C13" s="1"/>
      <c r="D13" s="4"/>
      <c r="E13" s="4"/>
      <c r="F13" s="4"/>
      <c r="G13" s="4"/>
      <c r="H13" s="4"/>
      <c r="I13" s="4"/>
      <c r="J13" s="4"/>
      <c r="K13" s="65"/>
      <c r="L13" s="65"/>
      <c r="M13" s="65"/>
      <c r="N13" s="65"/>
      <c r="O13" s="65"/>
      <c r="P13" s="65"/>
      <c r="Q13" s="65"/>
      <c r="R13" s="65"/>
      <c r="S13" s="65"/>
    </row>
    <row r="14" spans="1:19" ht="12.75">
      <c r="A14" s="1"/>
      <c r="B14" s="1" t="s">
        <v>5</v>
      </c>
      <c r="C14" s="1"/>
      <c r="D14" s="2"/>
      <c r="E14" s="5">
        <v>2</v>
      </c>
      <c r="F14" s="4">
        <v>4</v>
      </c>
      <c r="G14" s="4">
        <v>4</v>
      </c>
      <c r="H14" s="4"/>
      <c r="I14" s="4"/>
      <c r="J14" s="4">
        <v>3</v>
      </c>
      <c r="K14" s="65"/>
      <c r="L14" s="65"/>
      <c r="M14" s="65"/>
      <c r="N14" s="65"/>
      <c r="O14" s="65"/>
      <c r="P14" s="65"/>
      <c r="Q14" s="65"/>
      <c r="R14" s="65"/>
      <c r="S14" s="65"/>
    </row>
    <row r="15" spans="1:19" ht="12.75">
      <c r="A15" s="1"/>
      <c r="B15" s="1"/>
      <c r="C15" s="1"/>
      <c r="D15" s="2"/>
      <c r="E15" s="5"/>
      <c r="F15" s="4"/>
      <c r="G15" s="4"/>
      <c r="H15" s="4"/>
      <c r="I15" s="4"/>
      <c r="J15" s="4"/>
      <c r="K15" s="65"/>
      <c r="L15" s="65"/>
      <c r="M15" s="65"/>
      <c r="N15" s="65"/>
      <c r="O15" s="65"/>
      <c r="P15" s="65"/>
      <c r="Q15" s="65"/>
      <c r="R15" s="65"/>
      <c r="S15" s="65"/>
    </row>
    <row r="16" spans="1:19" ht="12.75">
      <c r="A16" s="1"/>
      <c r="B16" s="1" t="s">
        <v>25</v>
      </c>
      <c r="C16" s="1"/>
      <c r="D16" s="2"/>
      <c r="E16" s="4">
        <f>AVERAGE(E8:E12)</f>
        <v>120</v>
      </c>
      <c r="F16" s="5">
        <f>AVERAGE(F8:F12)</f>
        <v>460</v>
      </c>
      <c r="G16" s="4">
        <f>AVERAGE(G8:G12)</f>
        <v>450</v>
      </c>
      <c r="H16" s="4"/>
      <c r="I16" s="4"/>
      <c r="J16" s="4">
        <f>AVERAGE(J8:J12)</f>
        <v>420</v>
      </c>
      <c r="K16" s="65"/>
      <c r="L16" s="65"/>
      <c r="M16" s="65"/>
      <c r="N16" s="65"/>
      <c r="O16" s="65"/>
      <c r="P16" s="65"/>
      <c r="Q16" s="65"/>
      <c r="R16" s="65"/>
      <c r="S16" s="65"/>
    </row>
    <row r="17" spans="1:19" ht="12.75">
      <c r="A17" s="1"/>
      <c r="B17" s="1" t="s">
        <v>26</v>
      </c>
      <c r="C17" s="1"/>
      <c r="D17" s="2"/>
      <c r="E17" s="21">
        <f aca="true" t="shared" si="0" ref="E17:J17">SUM(E7:E12)/5</f>
        <v>-80</v>
      </c>
      <c r="F17" s="29">
        <f t="shared" si="0"/>
        <v>260</v>
      </c>
      <c r="G17" s="21">
        <f t="shared" si="0"/>
        <v>250</v>
      </c>
      <c r="H17" s="21">
        <f t="shared" si="0"/>
        <v>0</v>
      </c>
      <c r="I17" s="21">
        <f t="shared" si="0"/>
        <v>0</v>
      </c>
      <c r="J17" s="21">
        <f t="shared" si="0"/>
        <v>220</v>
      </c>
      <c r="K17" s="65"/>
      <c r="L17" s="65"/>
      <c r="M17" s="65"/>
      <c r="N17" s="65"/>
      <c r="O17" s="65"/>
      <c r="P17" s="65"/>
      <c r="Q17" s="65"/>
      <c r="R17" s="65"/>
      <c r="S17" s="65"/>
    </row>
    <row r="18" spans="1:19" ht="12.75">
      <c r="A18" s="1"/>
      <c r="B18" s="1"/>
      <c r="C18" s="1"/>
      <c r="D18" s="2"/>
      <c r="E18" s="4"/>
      <c r="F18" s="5"/>
      <c r="G18" s="4"/>
      <c r="H18" s="4"/>
      <c r="I18" s="4"/>
      <c r="J18" s="4"/>
      <c r="K18" s="65"/>
      <c r="L18" s="65"/>
      <c r="M18" s="65"/>
      <c r="N18" s="65"/>
      <c r="O18" s="65"/>
      <c r="P18" s="65"/>
      <c r="Q18" s="65"/>
      <c r="R18" s="65"/>
      <c r="S18" s="65"/>
    </row>
    <row r="19" spans="1:19" ht="12.75">
      <c r="A19" s="1"/>
      <c r="B19" s="1" t="s">
        <v>6</v>
      </c>
      <c r="C19" s="1"/>
      <c r="D19" s="2"/>
      <c r="E19" s="28">
        <f aca="true" t="shared" si="1" ref="E19:J19">E16/(-E7)</f>
        <v>0.12</v>
      </c>
      <c r="F19" s="13">
        <f t="shared" si="1"/>
        <v>0.46</v>
      </c>
      <c r="G19" s="28">
        <f t="shared" si="1"/>
        <v>0.45</v>
      </c>
      <c r="H19" s="28" t="e">
        <f t="shared" si="1"/>
        <v>#DIV/0!</v>
      </c>
      <c r="I19" s="28" t="e">
        <f t="shared" si="1"/>
        <v>#DIV/0!</v>
      </c>
      <c r="J19" s="28">
        <f t="shared" si="1"/>
        <v>0.42</v>
      </c>
      <c r="K19" s="65"/>
      <c r="L19" s="65"/>
      <c r="M19" s="65"/>
      <c r="N19" s="65"/>
      <c r="O19" s="65"/>
      <c r="P19" s="65"/>
      <c r="Q19" s="65"/>
      <c r="R19" s="65"/>
      <c r="S19" s="65"/>
    </row>
    <row r="20" spans="1:19" ht="12.75">
      <c r="A20" s="1"/>
      <c r="B20" s="1" t="s">
        <v>27</v>
      </c>
      <c r="C20" s="1"/>
      <c r="D20" s="2"/>
      <c r="E20" s="12">
        <f aca="true" t="shared" si="2" ref="E20:J20">E17/(-E7)</f>
        <v>-0.08</v>
      </c>
      <c r="F20" s="13">
        <f t="shared" si="2"/>
        <v>0.26</v>
      </c>
      <c r="G20" s="12">
        <f t="shared" si="2"/>
        <v>0.25</v>
      </c>
      <c r="H20" s="12" t="e">
        <f t="shared" si="2"/>
        <v>#DIV/0!</v>
      </c>
      <c r="I20" s="12" t="e">
        <f t="shared" si="2"/>
        <v>#DIV/0!</v>
      </c>
      <c r="J20" s="12">
        <f t="shared" si="2"/>
        <v>0.22</v>
      </c>
      <c r="K20" s="65"/>
      <c r="L20" s="65"/>
      <c r="M20" s="65"/>
      <c r="N20" s="65"/>
      <c r="O20" s="65"/>
      <c r="P20" s="65"/>
      <c r="Q20" s="65"/>
      <c r="R20" s="65"/>
      <c r="S20" s="65"/>
    </row>
    <row r="21" spans="1:19" ht="12.75">
      <c r="A21" s="1"/>
      <c r="B21" s="2"/>
      <c r="C21" s="2"/>
      <c r="D21" s="2"/>
      <c r="E21" s="2"/>
      <c r="F21" s="2"/>
      <c r="G21" s="2"/>
      <c r="H21" s="2"/>
      <c r="I21" s="2"/>
      <c r="J21" s="2"/>
      <c r="K21" s="65"/>
      <c r="L21" s="65"/>
      <c r="M21" s="65"/>
      <c r="N21" s="65"/>
      <c r="O21" s="65"/>
      <c r="P21" s="65"/>
      <c r="Q21" s="65"/>
      <c r="R21" s="65"/>
      <c r="S21" s="65"/>
    </row>
    <row r="22" spans="1:19" ht="12.75">
      <c r="A22" s="1"/>
      <c r="B22" s="1" t="s">
        <v>7</v>
      </c>
      <c r="C22" s="1"/>
      <c r="D22" s="2"/>
      <c r="E22" s="6" t="e">
        <f>IRR($E$7:$E$12,0.1)</f>
        <v>#NUM!</v>
      </c>
      <c r="F22" s="14">
        <f>IRR(F7:F12,0.1)</f>
        <v>0.20919028022916808</v>
      </c>
      <c r="G22" s="14">
        <f>IRR(G7:G12,0.1)</f>
        <v>0.23598783171015003</v>
      </c>
      <c r="H22" s="14"/>
      <c r="I22" s="14"/>
      <c r="J22" s="11">
        <f>IRR(J7:J12,0.05)</f>
        <v>0.2538030470156274</v>
      </c>
      <c r="K22" s="65"/>
      <c r="L22" s="65"/>
      <c r="M22" s="65"/>
      <c r="N22" s="65"/>
      <c r="O22" s="65"/>
      <c r="P22" s="65"/>
      <c r="Q22" s="65"/>
      <c r="R22" s="65"/>
      <c r="S22" s="65"/>
    </row>
    <row r="23" spans="1:19" ht="12.75">
      <c r="A23" s="1"/>
      <c r="B23" s="1"/>
      <c r="C23" s="1"/>
      <c r="D23" s="2"/>
      <c r="E23" s="1"/>
      <c r="F23" s="1"/>
      <c r="G23" s="1"/>
      <c r="H23" s="1"/>
      <c r="I23" s="1"/>
      <c r="J23" s="1"/>
      <c r="K23" s="65"/>
      <c r="L23" s="65"/>
      <c r="M23" s="65"/>
      <c r="N23" s="65"/>
      <c r="O23" s="65"/>
      <c r="P23" s="65"/>
      <c r="Q23" s="65"/>
      <c r="R23" s="65"/>
      <c r="S23" s="65"/>
    </row>
    <row r="24" spans="1:19" ht="12.75">
      <c r="A24" s="1"/>
      <c r="B24" s="1" t="s">
        <v>16</v>
      </c>
      <c r="C24" s="2"/>
      <c r="D24" s="2"/>
      <c r="E24" s="9">
        <f>NPV($E$25,E8:E12)+E7</f>
        <v>-406.82765086835843</v>
      </c>
      <c r="F24" s="30">
        <f>NPV($F$25,F8:F12)+F7</f>
        <v>510.70157900292384</v>
      </c>
      <c r="G24" s="67">
        <f>NPV($G$25,G8:G12)+G7</f>
        <v>549.5774630396577</v>
      </c>
      <c r="H24" s="67"/>
      <c r="I24" s="67"/>
      <c r="J24" s="30">
        <f>NPV($J$25,J8:J12)+J7</f>
        <v>519.4689880845194</v>
      </c>
      <c r="K24" s="65"/>
      <c r="L24" s="65"/>
      <c r="M24" s="65"/>
      <c r="N24" s="65"/>
      <c r="O24" s="65"/>
      <c r="P24" s="65"/>
      <c r="Q24" s="65"/>
      <c r="R24" s="65"/>
      <c r="S24" s="65"/>
    </row>
    <row r="25" spans="1:19" ht="12.75">
      <c r="A25" s="1"/>
      <c r="B25" s="1" t="s">
        <v>39</v>
      </c>
      <c r="C25" s="1"/>
      <c r="E25" s="68">
        <v>0.1</v>
      </c>
      <c r="F25" s="68">
        <v>0.1</v>
      </c>
      <c r="G25" s="68">
        <v>0.1</v>
      </c>
      <c r="H25" s="68">
        <v>0.15</v>
      </c>
      <c r="I25" s="68">
        <v>0.15</v>
      </c>
      <c r="J25" s="68">
        <v>0.1</v>
      </c>
      <c r="K25" s="65"/>
      <c r="L25" s="65"/>
      <c r="M25" s="65"/>
      <c r="N25" s="65"/>
      <c r="O25" s="65"/>
      <c r="P25" s="65"/>
      <c r="Q25" s="65"/>
      <c r="R25" s="65"/>
      <c r="S25" s="65"/>
    </row>
    <row r="26" spans="2:19" ht="12.75"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</row>
    <row r="27" spans="2:19" ht="12.75"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</row>
    <row r="28" spans="2:19" ht="12.75"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</row>
    <row r="29" spans="11:19" ht="12.75">
      <c r="K29" s="65"/>
      <c r="L29" s="65"/>
      <c r="M29" s="65"/>
      <c r="N29" s="65"/>
      <c r="O29" s="65"/>
      <c r="P29" s="65"/>
      <c r="Q29" s="65"/>
      <c r="R29" s="65"/>
      <c r="S29" s="6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2"/>
  <sheetViews>
    <sheetView zoomScale="150" zoomScaleNormal="150" zoomScalePageLayoutView="0" workbookViewId="0" topLeftCell="A1">
      <selection activeCell="P4" sqref="P4"/>
    </sheetView>
  </sheetViews>
  <sheetFormatPr defaultColWidth="9.140625" defaultRowHeight="12.75"/>
  <cols>
    <col min="1" max="2" width="2.421875" style="0" customWidth="1"/>
    <col min="3" max="3" width="4.140625" style="0" customWidth="1"/>
    <col min="4" max="4" width="11.421875" style="0" customWidth="1"/>
    <col min="5" max="5" width="7.57421875" style="0" customWidth="1"/>
    <col min="6" max="6" width="9.28125" style="0" customWidth="1"/>
    <col min="7" max="7" width="10.421875" style="0" customWidth="1"/>
    <col min="8" max="8" width="10.7109375" style="0" customWidth="1"/>
    <col min="9" max="10" width="0.42578125" style="0" customWidth="1"/>
    <col min="11" max="11" width="11.421875" style="0" customWidth="1"/>
  </cols>
  <sheetData>
    <row r="1" spans="1:21" ht="18" customHeight="1">
      <c r="A1" s="1"/>
      <c r="B1" s="1"/>
      <c r="C1" s="1"/>
      <c r="D1" s="1"/>
      <c r="E1" s="1"/>
      <c r="F1" s="1" t="s">
        <v>9</v>
      </c>
      <c r="G1" s="1"/>
      <c r="H1" s="1"/>
      <c r="I1" s="1"/>
      <c r="J1" s="1"/>
      <c r="K1" s="1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2.75">
      <c r="A2" s="1"/>
      <c r="B2" s="1"/>
      <c r="C2" s="1"/>
      <c r="D2" s="1"/>
      <c r="E2" s="1"/>
      <c r="F2" s="1" t="s">
        <v>39</v>
      </c>
      <c r="G2" s="1"/>
      <c r="H2" s="74">
        <v>0.1</v>
      </c>
      <c r="I2" s="1"/>
      <c r="J2" s="1"/>
      <c r="K2" s="1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12.75">
      <c r="A3" s="1"/>
      <c r="B3" s="1"/>
      <c r="C3" s="1"/>
      <c r="D3" s="1"/>
      <c r="E3" s="1"/>
      <c r="F3" s="1"/>
      <c r="G3" s="1"/>
      <c r="H3" s="75"/>
      <c r="I3" s="1"/>
      <c r="J3" s="1"/>
      <c r="K3" s="1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ht="12.75">
      <c r="A4" s="1"/>
      <c r="B4" s="1"/>
      <c r="C4" s="1"/>
      <c r="E4" s="111" t="s">
        <v>42</v>
      </c>
      <c r="F4" s="6">
        <f>H2</f>
        <v>0.1</v>
      </c>
      <c r="G4" s="6">
        <f>H2</f>
        <v>0.1</v>
      </c>
      <c r="H4" s="74">
        <f>H2</f>
        <v>0.1</v>
      </c>
      <c r="I4" s="4"/>
      <c r="J4" s="4"/>
      <c r="K4" s="6">
        <f>H2</f>
        <v>0.1</v>
      </c>
      <c r="L4" s="6">
        <f>H2</f>
        <v>0.1</v>
      </c>
      <c r="M4" s="65"/>
      <c r="N4" s="65"/>
      <c r="O4" s="65"/>
      <c r="P4" s="65"/>
      <c r="Q4" s="65"/>
      <c r="R4" s="65"/>
      <c r="S4" s="65"/>
      <c r="T4" s="65"/>
      <c r="U4" s="65"/>
    </row>
    <row r="5" spans="1:21" ht="12.75">
      <c r="A5" s="1"/>
      <c r="B5" s="1"/>
      <c r="C5" s="1"/>
      <c r="D5" s="1"/>
      <c r="E5" s="1" t="s">
        <v>65</v>
      </c>
      <c r="F5" s="3" t="s">
        <v>1</v>
      </c>
      <c r="G5" s="3" t="s">
        <v>2</v>
      </c>
      <c r="H5" s="3" t="s">
        <v>3</v>
      </c>
      <c r="I5" s="3"/>
      <c r="J5" s="3"/>
      <c r="K5" s="3" t="s">
        <v>4</v>
      </c>
      <c r="L5" s="3" t="s">
        <v>67</v>
      </c>
      <c r="M5" s="65"/>
      <c r="N5" s="65"/>
      <c r="O5" s="65"/>
      <c r="P5" s="65"/>
      <c r="Q5" s="65"/>
      <c r="R5" s="65"/>
      <c r="S5" s="65"/>
      <c r="T5" s="65"/>
      <c r="U5" s="65"/>
    </row>
    <row r="6" spans="1:21" ht="12.75">
      <c r="A6" s="1"/>
      <c r="B6" s="1"/>
      <c r="C6" s="1"/>
      <c r="D6" s="1"/>
      <c r="E6" s="4"/>
      <c r="F6" s="4"/>
      <c r="G6" s="4"/>
      <c r="H6" s="4"/>
      <c r="I6" s="4"/>
      <c r="J6" s="4"/>
      <c r="K6" s="4"/>
      <c r="L6" s="4"/>
      <c r="M6" s="65"/>
      <c r="N6" s="65"/>
      <c r="O6" s="65"/>
      <c r="P6" s="65"/>
      <c r="Q6" s="65"/>
      <c r="R6" s="65"/>
      <c r="S6" s="65"/>
      <c r="T6" s="65"/>
      <c r="U6" s="65"/>
    </row>
    <row r="7" spans="1:21" ht="12.75">
      <c r="A7" s="1"/>
      <c r="B7" s="1"/>
      <c r="C7" s="1"/>
      <c r="D7" s="1" t="s">
        <v>68</v>
      </c>
      <c r="E7" s="4">
        <v>0</v>
      </c>
      <c r="F7" s="4">
        <v>-1000</v>
      </c>
      <c r="G7" s="4">
        <v>-1000</v>
      </c>
      <c r="H7" s="4">
        <v>-1000</v>
      </c>
      <c r="I7" s="4"/>
      <c r="J7" s="4"/>
      <c r="K7" s="4">
        <v>-1000</v>
      </c>
      <c r="L7" s="4">
        <v>1000</v>
      </c>
      <c r="M7" s="65"/>
      <c r="N7" s="65"/>
      <c r="O7" s="65"/>
      <c r="P7" s="65"/>
      <c r="Q7" s="65"/>
      <c r="R7" s="65"/>
      <c r="S7" s="65"/>
      <c r="T7" s="65"/>
      <c r="U7" s="65"/>
    </row>
    <row r="8" spans="1:21" ht="12.75">
      <c r="A8" s="1"/>
      <c r="B8" s="1"/>
      <c r="C8" s="1"/>
      <c r="D8" s="1" t="s">
        <v>68</v>
      </c>
      <c r="E8" s="4">
        <v>1</v>
      </c>
      <c r="F8" s="4">
        <v>100</v>
      </c>
      <c r="G8" s="4">
        <v>0</v>
      </c>
      <c r="H8" s="4">
        <v>100</v>
      </c>
      <c r="I8" s="4"/>
      <c r="J8" s="4"/>
      <c r="K8" s="4">
        <v>200</v>
      </c>
      <c r="L8" s="4">
        <v>-400</v>
      </c>
      <c r="M8" s="65"/>
      <c r="N8" s="65"/>
      <c r="O8" s="65"/>
      <c r="P8" s="65"/>
      <c r="Q8" s="65"/>
      <c r="R8" s="65"/>
      <c r="S8" s="65"/>
      <c r="T8" s="65"/>
      <c r="U8" s="65"/>
    </row>
    <row r="9" spans="1:21" ht="12.75">
      <c r="A9" s="1"/>
      <c r="B9" s="1"/>
      <c r="C9" s="1"/>
      <c r="D9" s="1" t="s">
        <v>68</v>
      </c>
      <c r="E9" s="4">
        <v>2</v>
      </c>
      <c r="F9" s="4">
        <v>900</v>
      </c>
      <c r="G9" s="4">
        <v>0</v>
      </c>
      <c r="H9" s="4">
        <v>200</v>
      </c>
      <c r="I9" s="4"/>
      <c r="J9" s="4"/>
      <c r="K9" s="4">
        <v>300</v>
      </c>
      <c r="L9" s="4">
        <v>-400</v>
      </c>
      <c r="M9" s="65"/>
      <c r="N9" s="65"/>
      <c r="O9" s="65"/>
      <c r="P9" s="65"/>
      <c r="Q9" s="65"/>
      <c r="R9" s="65"/>
      <c r="S9" s="65"/>
      <c r="T9" s="65"/>
      <c r="U9" s="65"/>
    </row>
    <row r="10" spans="1:21" ht="12.75">
      <c r="A10" s="1"/>
      <c r="B10" s="1"/>
      <c r="C10" s="1"/>
      <c r="D10" s="1" t="s">
        <v>68</v>
      </c>
      <c r="E10" s="4">
        <v>3</v>
      </c>
      <c r="F10" s="4">
        <v>100</v>
      </c>
      <c r="G10" s="4">
        <v>300</v>
      </c>
      <c r="H10" s="4">
        <v>300</v>
      </c>
      <c r="I10" s="4"/>
      <c r="J10" s="4"/>
      <c r="K10" s="4">
        <v>500</v>
      </c>
      <c r="L10" s="4">
        <v>-400</v>
      </c>
      <c r="M10" s="65"/>
      <c r="N10" s="65"/>
      <c r="O10" s="65"/>
      <c r="P10" s="65"/>
      <c r="Q10" s="65"/>
      <c r="R10" s="65"/>
      <c r="S10" s="65"/>
      <c r="T10" s="65"/>
      <c r="U10" s="65"/>
    </row>
    <row r="11" spans="1:21" ht="12.75">
      <c r="A11" s="1"/>
      <c r="B11" s="1"/>
      <c r="C11" s="1"/>
      <c r="D11" s="1" t="s">
        <v>68</v>
      </c>
      <c r="E11" s="4">
        <v>4</v>
      </c>
      <c r="F11" s="4">
        <v>-100</v>
      </c>
      <c r="G11" s="4">
        <v>700</v>
      </c>
      <c r="H11" s="4">
        <v>700</v>
      </c>
      <c r="I11" s="4"/>
      <c r="J11" s="4"/>
      <c r="K11" s="4">
        <v>500</v>
      </c>
      <c r="L11" s="4">
        <v>-400</v>
      </c>
      <c r="M11" s="65"/>
      <c r="N11" s="65"/>
      <c r="O11" s="65"/>
      <c r="P11" s="65"/>
      <c r="Q11" s="65"/>
      <c r="R11" s="65"/>
      <c r="S11" s="65"/>
      <c r="T11" s="65"/>
      <c r="U11" s="65"/>
    </row>
    <row r="12" spans="1:21" ht="12.75">
      <c r="A12" s="1"/>
      <c r="B12" s="1"/>
      <c r="C12" s="1"/>
      <c r="D12" s="1" t="s">
        <v>68</v>
      </c>
      <c r="E12" s="4">
        <v>5</v>
      </c>
      <c r="F12" s="4">
        <v>-400</v>
      </c>
      <c r="G12" s="4">
        <v>1300</v>
      </c>
      <c r="H12" s="4">
        <v>950</v>
      </c>
      <c r="I12" s="4"/>
      <c r="J12" s="4"/>
      <c r="K12" s="4">
        <v>600</v>
      </c>
      <c r="L12" s="4">
        <v>-400</v>
      </c>
      <c r="M12" s="65"/>
      <c r="N12" s="65"/>
      <c r="O12" s="65"/>
      <c r="P12" s="65"/>
      <c r="Q12" s="65"/>
      <c r="R12" s="65"/>
      <c r="S12" s="65"/>
      <c r="T12" s="65"/>
      <c r="U12" s="65"/>
    </row>
    <row r="13" spans="1:21" ht="12.75">
      <c r="A13" s="1"/>
      <c r="B13" s="1"/>
      <c r="C13" s="1"/>
      <c r="D13" s="1"/>
      <c r="E13" s="4"/>
      <c r="F13" s="4"/>
      <c r="G13" s="4"/>
      <c r="H13" s="4"/>
      <c r="I13" s="4"/>
      <c r="J13" s="4"/>
      <c r="K13" s="4"/>
      <c r="L13" s="4"/>
      <c r="M13" s="65"/>
      <c r="N13" s="65"/>
      <c r="O13" s="65"/>
      <c r="P13" s="65"/>
      <c r="Q13" s="65"/>
      <c r="R13" s="65"/>
      <c r="S13" s="65"/>
      <c r="T13" s="65"/>
      <c r="U13" s="65"/>
    </row>
    <row r="14" spans="1:21" ht="12.75">
      <c r="A14" s="1"/>
      <c r="B14" s="1"/>
      <c r="C14" s="1" t="s">
        <v>69</v>
      </c>
      <c r="D14" s="1"/>
      <c r="E14" s="4"/>
      <c r="F14" s="70">
        <f>SUM(F8:F12)</f>
        <v>600</v>
      </c>
      <c r="G14" s="71">
        <f>SUM(G8:G12)</f>
        <v>2300</v>
      </c>
      <c r="H14" s="70">
        <f>SUM(H8:H12)</f>
        <v>2250</v>
      </c>
      <c r="I14" s="4"/>
      <c r="J14" s="4"/>
      <c r="K14" s="70">
        <f>SUM(K8:K12)</f>
        <v>2100</v>
      </c>
      <c r="L14" s="70">
        <f>SUM(L8:L12)</f>
        <v>-2000</v>
      </c>
      <c r="M14" s="65"/>
      <c r="N14" s="65"/>
      <c r="O14" s="65"/>
      <c r="P14" s="65"/>
      <c r="Q14" s="65"/>
      <c r="R14" s="65"/>
      <c r="S14" s="65"/>
      <c r="T14" s="65"/>
      <c r="U14" s="65"/>
    </row>
    <row r="15" spans="1:21" ht="12.75">
      <c r="A15" s="1"/>
      <c r="B15" s="1"/>
      <c r="C15" s="1"/>
      <c r="D15" s="1"/>
      <c r="E15" s="4"/>
      <c r="F15" s="70"/>
      <c r="G15" s="71"/>
      <c r="H15" s="70"/>
      <c r="I15" s="4"/>
      <c r="J15" s="4"/>
      <c r="K15" s="70"/>
      <c r="L15" s="65"/>
      <c r="M15" s="65"/>
      <c r="N15" s="65"/>
      <c r="O15" s="65"/>
      <c r="P15" s="65"/>
      <c r="Q15" s="65"/>
      <c r="R15" s="65"/>
      <c r="S15" s="65"/>
      <c r="T15" s="65"/>
      <c r="U15" s="65"/>
    </row>
    <row r="16" spans="1:21" ht="12.7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</row>
    <row r="17" spans="1:21" ht="12.7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</row>
    <row r="18" spans="1:21" ht="12.7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</row>
    <row r="19" spans="1:21" ht="12.7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</row>
    <row r="20" spans="1:21" ht="12.7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</row>
    <row r="21" spans="1:21" ht="12.7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ht="12.7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</row>
    <row r="23" spans="1:21" ht="12.7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</row>
    <row r="24" spans="1:21" ht="12.7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</row>
    <row r="25" spans="1:21" ht="12.7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</row>
    <row r="26" spans="1:21" ht="12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21" ht="12.7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</row>
    <row r="28" spans="1:21" ht="12.7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.7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</row>
    <row r="30" spans="1:21" ht="12.7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</row>
    <row r="31" spans="1:21" ht="12.7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</row>
    <row r="32" spans="1:21" ht="12.7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</row>
    <row r="33" spans="1:21" ht="12.7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</row>
    <row r="34" spans="1:21" ht="12.7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</row>
    <row r="35" spans="1:21" ht="12.7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</row>
    <row r="36" spans="1:21" ht="12.7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</row>
    <row r="37" spans="1:21" ht="12.7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</row>
    <row r="38" spans="1:21" ht="12.7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</row>
    <row r="39" spans="1:21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</row>
    <row r="40" spans="1:21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</row>
    <row r="41" spans="1:21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</row>
    <row r="42" spans="1:21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  <row r="43" spans="1:21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</row>
    <row r="44" spans="1:21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</row>
    <row r="45" spans="1:21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</row>
    <row r="46" spans="1:21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</row>
    <row r="47" spans="1:2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</row>
    <row r="48" spans="1:21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</row>
    <row r="49" spans="1:21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</row>
    <row r="50" spans="1:21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</row>
    <row r="51" spans="1:21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</row>
    <row r="52" spans="1:21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</row>
    <row r="53" spans="1:21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</row>
    <row r="54" spans="1:21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</row>
    <row r="55" spans="1:21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</row>
    <row r="56" spans="1:21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</row>
    <row r="57" spans="1:21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</row>
    <row r="58" spans="1:21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</row>
    <row r="59" spans="1:21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</row>
    <row r="60" spans="1:21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</row>
    <row r="61" spans="1:21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</row>
    <row r="62" spans="1:21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</row>
    <row r="63" spans="1:21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</row>
    <row r="64" spans="1:21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</row>
    <row r="65" spans="1:21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</row>
    <row r="66" spans="1:21" ht="12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</row>
    <row r="67" spans="1:21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</row>
    <row r="68" spans="1:21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</row>
    <row r="69" spans="1:21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</row>
    <row r="70" spans="1:21" ht="12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</row>
    <row r="71" spans="1:21" ht="12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</row>
    <row r="72" spans="1:21" ht="12.7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1"/>
  <sheetViews>
    <sheetView zoomScale="150" zoomScaleNormal="150" zoomScalePageLayoutView="0" workbookViewId="0" topLeftCell="A1">
      <selection activeCell="L9" sqref="L9"/>
    </sheetView>
  </sheetViews>
  <sheetFormatPr defaultColWidth="9.140625" defaultRowHeight="12.75"/>
  <cols>
    <col min="1" max="1" width="2.421875" style="0" customWidth="1"/>
    <col min="2" max="2" width="4.140625" style="0" customWidth="1"/>
    <col min="3" max="3" width="11.421875" style="0" customWidth="1"/>
    <col min="4" max="4" width="7.57421875" style="0" customWidth="1"/>
    <col min="5" max="5" width="9.28125" style="0" customWidth="1"/>
    <col min="6" max="6" width="10.421875" style="0" customWidth="1"/>
    <col min="7" max="7" width="9.421875" style="0" customWidth="1"/>
    <col min="8" max="9" width="0.42578125" style="0" customWidth="1"/>
    <col min="10" max="10" width="11.421875" style="0" customWidth="1"/>
  </cols>
  <sheetData>
    <row r="1" spans="1:13" ht="12" customHeight="1">
      <c r="A1" s="1"/>
      <c r="B1" s="1"/>
      <c r="C1" s="1"/>
      <c r="D1" s="1"/>
      <c r="E1" s="76" t="s">
        <v>9</v>
      </c>
      <c r="F1" s="1"/>
      <c r="G1" s="1"/>
      <c r="H1" s="1"/>
      <c r="I1" s="1"/>
      <c r="J1" s="1"/>
      <c r="K1" s="2"/>
      <c r="L1" s="2"/>
      <c r="M1" s="2"/>
    </row>
    <row r="2" spans="1:13" ht="12.75">
      <c r="A2" s="1"/>
      <c r="B2" s="1"/>
      <c r="C2" s="1"/>
      <c r="D2" s="1"/>
      <c r="E2" s="1" t="s">
        <v>39</v>
      </c>
      <c r="F2" s="1"/>
      <c r="G2" s="74">
        <v>0.1</v>
      </c>
      <c r="H2" s="1"/>
      <c r="I2" s="1"/>
      <c r="J2" s="1"/>
      <c r="K2" s="2"/>
      <c r="L2" s="2"/>
      <c r="M2" s="2"/>
    </row>
    <row r="3" spans="1:13" ht="12.75">
      <c r="A3" s="1"/>
      <c r="B3" s="1"/>
      <c r="C3" s="1"/>
      <c r="D3" s="1"/>
      <c r="E3" s="1"/>
      <c r="F3" s="1"/>
      <c r="G3" s="75"/>
      <c r="H3" s="1"/>
      <c r="I3" s="1"/>
      <c r="J3" s="1"/>
      <c r="K3" s="2"/>
      <c r="L3" s="2"/>
      <c r="M3" s="2"/>
    </row>
    <row r="4" spans="1:13" ht="12.75">
      <c r="A4" s="1"/>
      <c r="B4" s="1"/>
      <c r="D4" s="111" t="s">
        <v>42</v>
      </c>
      <c r="E4" s="6">
        <f>G2</f>
        <v>0.1</v>
      </c>
      <c r="F4" s="6">
        <f>G2</f>
        <v>0.1</v>
      </c>
      <c r="G4" s="74">
        <f>G2</f>
        <v>0.1</v>
      </c>
      <c r="H4" s="4"/>
      <c r="I4" s="4"/>
      <c r="J4" s="6">
        <f>G2</f>
        <v>0.1</v>
      </c>
      <c r="K4" s="6">
        <f>G2</f>
        <v>0.1</v>
      </c>
      <c r="L4" s="2"/>
      <c r="M4" s="2"/>
    </row>
    <row r="5" spans="1:13" ht="12.75">
      <c r="A5" s="1"/>
      <c r="B5" s="1"/>
      <c r="C5" s="1"/>
      <c r="D5" s="1" t="s">
        <v>65</v>
      </c>
      <c r="E5" s="3" t="s">
        <v>1</v>
      </c>
      <c r="F5" s="3" t="s">
        <v>2</v>
      </c>
      <c r="G5" s="3" t="s">
        <v>3</v>
      </c>
      <c r="H5" s="3"/>
      <c r="I5" s="3"/>
      <c r="J5" s="3" t="s">
        <v>4</v>
      </c>
      <c r="K5" s="3" t="s">
        <v>67</v>
      </c>
      <c r="L5" s="2"/>
      <c r="M5" s="2"/>
    </row>
    <row r="6" spans="1:13" ht="12.75">
      <c r="A6" s="1"/>
      <c r="B6" s="1"/>
      <c r="C6" s="1"/>
      <c r="D6" s="4"/>
      <c r="E6" s="4"/>
      <c r="F6" s="4"/>
      <c r="G6" s="4"/>
      <c r="H6" s="4"/>
      <c r="I6" s="4"/>
      <c r="J6" s="4"/>
      <c r="K6" s="4"/>
      <c r="L6" s="2"/>
      <c r="M6" s="2"/>
    </row>
    <row r="7" spans="1:13" ht="12.75">
      <c r="A7" s="1"/>
      <c r="B7" s="1"/>
      <c r="C7" s="1" t="s">
        <v>68</v>
      </c>
      <c r="D7" s="4">
        <v>0</v>
      </c>
      <c r="E7" s="4">
        <v>-1000</v>
      </c>
      <c r="F7" s="4">
        <v>-1000</v>
      </c>
      <c r="G7" s="4">
        <v>-1000</v>
      </c>
      <c r="H7" s="4"/>
      <c r="I7" s="4"/>
      <c r="J7" s="4">
        <v>-1000</v>
      </c>
      <c r="K7" s="4">
        <v>1000</v>
      </c>
      <c r="L7" s="2"/>
      <c r="M7" s="2"/>
    </row>
    <row r="8" spans="1:13" ht="12.75">
      <c r="A8" s="1"/>
      <c r="B8" s="1"/>
      <c r="C8" s="1" t="s">
        <v>68</v>
      </c>
      <c r="D8" s="4">
        <v>1</v>
      </c>
      <c r="E8" s="4">
        <v>100</v>
      </c>
      <c r="F8" s="4">
        <v>0</v>
      </c>
      <c r="G8" s="4">
        <v>100</v>
      </c>
      <c r="H8" s="4"/>
      <c r="I8" s="4"/>
      <c r="J8" s="4">
        <v>200</v>
      </c>
      <c r="K8" s="4">
        <v>-400</v>
      </c>
      <c r="L8" s="2"/>
      <c r="M8" s="2"/>
    </row>
    <row r="9" spans="1:13" ht="12.75">
      <c r="A9" s="1"/>
      <c r="B9" s="1"/>
      <c r="C9" s="1" t="s">
        <v>68</v>
      </c>
      <c r="D9" s="4">
        <v>2</v>
      </c>
      <c r="E9" s="4">
        <v>900</v>
      </c>
      <c r="F9" s="4">
        <v>0</v>
      </c>
      <c r="G9" s="4">
        <v>200</v>
      </c>
      <c r="H9" s="4"/>
      <c r="I9" s="4"/>
      <c r="J9" s="4">
        <v>300</v>
      </c>
      <c r="K9" s="4">
        <v>-400</v>
      </c>
      <c r="L9" s="2"/>
      <c r="M9" s="2"/>
    </row>
    <row r="10" spans="1:13" ht="12.75">
      <c r="A10" s="1"/>
      <c r="B10" s="1"/>
      <c r="C10" s="1" t="s">
        <v>68</v>
      </c>
      <c r="D10" s="4">
        <v>3</v>
      </c>
      <c r="E10" s="4">
        <v>100</v>
      </c>
      <c r="F10" s="4">
        <v>300</v>
      </c>
      <c r="G10" s="4">
        <v>300</v>
      </c>
      <c r="H10" s="4"/>
      <c r="I10" s="4"/>
      <c r="J10" s="4">
        <v>500</v>
      </c>
      <c r="K10" s="4">
        <v>-400</v>
      </c>
      <c r="L10" s="2"/>
      <c r="M10" s="2"/>
    </row>
    <row r="11" spans="1:13" ht="12.75">
      <c r="A11" s="1"/>
      <c r="B11" s="1"/>
      <c r="C11" s="1" t="s">
        <v>68</v>
      </c>
      <c r="D11" s="4">
        <v>4</v>
      </c>
      <c r="E11" s="4">
        <v>-100</v>
      </c>
      <c r="F11" s="4">
        <v>700</v>
      </c>
      <c r="G11" s="4">
        <v>700</v>
      </c>
      <c r="H11" s="4"/>
      <c r="I11" s="4"/>
      <c r="J11" s="4">
        <v>500</v>
      </c>
      <c r="K11" s="4">
        <v>-400</v>
      </c>
      <c r="L11" s="2"/>
      <c r="M11" s="2"/>
    </row>
    <row r="12" spans="1:13" ht="12.75">
      <c r="A12" s="1"/>
      <c r="B12" s="1"/>
      <c r="C12" s="1" t="s">
        <v>68</v>
      </c>
      <c r="D12" s="4">
        <v>5</v>
      </c>
      <c r="E12" s="4">
        <v>-400</v>
      </c>
      <c r="F12" s="4">
        <v>1300</v>
      </c>
      <c r="G12" s="4">
        <v>950</v>
      </c>
      <c r="H12" s="4"/>
      <c r="I12" s="4"/>
      <c r="J12" s="4">
        <v>600</v>
      </c>
      <c r="K12" s="4">
        <v>-400</v>
      </c>
      <c r="L12" s="2"/>
      <c r="M12" s="2"/>
    </row>
    <row r="13" spans="1:13" ht="12.75">
      <c r="A13" s="1"/>
      <c r="B13" s="1"/>
      <c r="C13" s="1"/>
      <c r="D13" s="4"/>
      <c r="E13" s="4"/>
      <c r="F13" s="4"/>
      <c r="G13" s="4"/>
      <c r="H13" s="4"/>
      <c r="I13" s="4"/>
      <c r="J13" s="4"/>
      <c r="K13" s="4"/>
      <c r="L13" s="2"/>
      <c r="M13" s="2"/>
    </row>
    <row r="14" spans="1:13" ht="10.5" customHeight="1">
      <c r="A14" s="1"/>
      <c r="B14" s="1" t="s">
        <v>69</v>
      </c>
      <c r="C14" s="1"/>
      <c r="D14" s="4"/>
      <c r="E14" s="70">
        <f>SUM(E8:E12)</f>
        <v>600</v>
      </c>
      <c r="F14" s="71">
        <f>SUM(F8:F12)</f>
        <v>2300</v>
      </c>
      <c r="G14" s="70">
        <f>SUM(G8:G12)</f>
        <v>2250</v>
      </c>
      <c r="H14" s="4"/>
      <c r="I14" s="4"/>
      <c r="J14" s="70">
        <f>SUM(J8:J12)</f>
        <v>2100</v>
      </c>
      <c r="K14" s="70">
        <f>SUM(K8:K12)</f>
        <v>-2000</v>
      </c>
      <c r="L14" s="2"/>
      <c r="M14" s="2"/>
    </row>
    <row r="15" spans="1:13" ht="12.75">
      <c r="A15" s="1"/>
      <c r="B15" s="1"/>
      <c r="C15" s="1"/>
      <c r="D15" s="4"/>
      <c r="E15" s="4"/>
      <c r="F15" s="4"/>
      <c r="G15" s="4"/>
      <c r="H15" s="4"/>
      <c r="I15" s="4"/>
      <c r="J15" s="4"/>
      <c r="K15" s="4"/>
      <c r="L15" s="2"/>
      <c r="M15" s="2"/>
    </row>
    <row r="16" spans="1:13" ht="15" customHeight="1">
      <c r="A16" s="1"/>
      <c r="B16" s="1" t="s">
        <v>41</v>
      </c>
      <c r="C16" s="1"/>
      <c r="D16" s="2"/>
      <c r="E16" s="5">
        <v>2</v>
      </c>
      <c r="F16" s="4">
        <v>4</v>
      </c>
      <c r="G16" s="92">
        <f>payback!G16</f>
        <v>3.571428571428571</v>
      </c>
      <c r="H16" s="4"/>
      <c r="I16" s="4"/>
      <c r="J16" s="4">
        <v>3</v>
      </c>
      <c r="K16" s="4">
        <v>3.2</v>
      </c>
      <c r="L16" s="2"/>
      <c r="M16" s="2"/>
    </row>
    <row r="17" spans="1:13" ht="12.75">
      <c r="A17" s="1"/>
      <c r="B17" s="1"/>
      <c r="C17" s="1"/>
      <c r="D17" s="2"/>
      <c r="E17" s="5"/>
      <c r="F17" s="4"/>
      <c r="G17" s="92"/>
      <c r="H17" s="4"/>
      <c r="I17" s="4"/>
      <c r="J17" s="4"/>
      <c r="L17" s="2"/>
      <c r="M17" s="2"/>
    </row>
    <row r="18" spans="1:1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0"/>
  <sheetViews>
    <sheetView zoomScale="140" zoomScaleNormal="140" zoomScalePageLayoutView="0" workbookViewId="0" topLeftCell="A1">
      <selection activeCell="K5" sqref="K5"/>
    </sheetView>
  </sheetViews>
  <sheetFormatPr defaultColWidth="9.140625" defaultRowHeight="12.75"/>
  <cols>
    <col min="1" max="1" width="2.421875" style="0" customWidth="1"/>
    <col min="2" max="2" width="4.140625" style="0" customWidth="1"/>
    <col min="3" max="3" width="13.28125" style="0" customWidth="1"/>
    <col min="4" max="4" width="7.57421875" style="0" customWidth="1"/>
    <col min="5" max="5" width="9.28125" style="0" customWidth="1"/>
    <col min="6" max="6" width="10.421875" style="0" customWidth="1"/>
    <col min="7" max="7" width="9.421875" style="0" customWidth="1"/>
    <col min="8" max="8" width="0.42578125" style="0" customWidth="1"/>
    <col min="9" max="9" width="0.5625" style="0" customWidth="1"/>
    <col min="10" max="10" width="11.421875" style="0" customWidth="1"/>
  </cols>
  <sheetData>
    <row r="1" spans="1:13" ht="17.25" customHeight="1">
      <c r="A1" s="1"/>
      <c r="B1" s="1"/>
      <c r="C1" s="1"/>
      <c r="D1" s="1"/>
      <c r="E1" s="1" t="s">
        <v>9</v>
      </c>
      <c r="F1" s="1"/>
      <c r="G1" s="1"/>
      <c r="H1" s="1"/>
      <c r="I1" s="1"/>
      <c r="J1" s="1"/>
      <c r="K1" s="1"/>
      <c r="L1" s="2"/>
      <c r="M1" s="2"/>
    </row>
    <row r="2" spans="1:13" ht="12.75">
      <c r="A2" s="1"/>
      <c r="B2" s="1"/>
      <c r="C2" s="1"/>
      <c r="D2" s="1"/>
      <c r="E2" s="1" t="s">
        <v>39</v>
      </c>
      <c r="F2" s="1"/>
      <c r="G2" s="74">
        <v>0.1</v>
      </c>
      <c r="H2" s="1"/>
      <c r="I2" s="1"/>
      <c r="J2" s="1"/>
      <c r="K2" s="1"/>
      <c r="L2" s="2"/>
      <c r="M2" s="2"/>
    </row>
    <row r="3" spans="1:13" ht="12.75">
      <c r="A3" s="1"/>
      <c r="B3" s="1"/>
      <c r="C3" s="1"/>
      <c r="D3" s="1"/>
      <c r="E3" s="1"/>
      <c r="F3" s="1"/>
      <c r="G3" s="75"/>
      <c r="H3" s="1"/>
      <c r="I3" s="1"/>
      <c r="J3" s="1"/>
      <c r="K3" s="1"/>
      <c r="L3" s="2"/>
      <c r="M3" s="2"/>
    </row>
    <row r="4" spans="1:13" ht="12.75">
      <c r="A4" s="1"/>
      <c r="B4" s="1"/>
      <c r="D4" s="111" t="s">
        <v>42</v>
      </c>
      <c r="E4" s="6">
        <f>G2</f>
        <v>0.1</v>
      </c>
      <c r="F4" s="6">
        <f>G2</f>
        <v>0.1</v>
      </c>
      <c r="G4" s="74">
        <f>G2</f>
        <v>0.1</v>
      </c>
      <c r="H4" s="4"/>
      <c r="I4" s="4"/>
      <c r="J4" s="6">
        <f>G2</f>
        <v>0.1</v>
      </c>
      <c r="K4" s="6">
        <f>G2</f>
        <v>0.1</v>
      </c>
      <c r="L4" s="2"/>
      <c r="M4" s="2"/>
    </row>
    <row r="5" spans="1:13" ht="12.75">
      <c r="A5" s="1"/>
      <c r="B5" s="1"/>
      <c r="C5" s="1"/>
      <c r="D5" s="1" t="s">
        <v>65</v>
      </c>
      <c r="E5" s="3" t="s">
        <v>1</v>
      </c>
      <c r="F5" s="3" t="s">
        <v>2</v>
      </c>
      <c r="G5" s="3" t="s">
        <v>3</v>
      </c>
      <c r="H5" s="3"/>
      <c r="I5" s="3"/>
      <c r="J5" s="3" t="s">
        <v>4</v>
      </c>
      <c r="K5" s="3" t="s">
        <v>67</v>
      </c>
      <c r="L5" s="2"/>
      <c r="M5" s="2"/>
    </row>
    <row r="6" spans="1:13" ht="12.75">
      <c r="A6" s="1"/>
      <c r="B6" s="1"/>
      <c r="C6" s="1"/>
      <c r="D6" s="4"/>
      <c r="E6" s="4"/>
      <c r="F6" s="4"/>
      <c r="G6" s="4"/>
      <c r="H6" s="4"/>
      <c r="I6" s="4"/>
      <c r="J6" s="4"/>
      <c r="K6" s="4"/>
      <c r="L6" s="2"/>
      <c r="M6" s="2"/>
    </row>
    <row r="7" spans="1:13" ht="12.75">
      <c r="A7" s="1"/>
      <c r="B7" s="1"/>
      <c r="C7" s="1" t="s">
        <v>68</v>
      </c>
      <c r="D7" s="4">
        <v>0</v>
      </c>
      <c r="E7" s="4">
        <v>-1000</v>
      </c>
      <c r="F7" s="4">
        <v>-1000</v>
      </c>
      <c r="G7" s="4">
        <v>-1000</v>
      </c>
      <c r="H7" s="4"/>
      <c r="I7" s="4"/>
      <c r="J7" s="4">
        <v>-1000</v>
      </c>
      <c r="K7" s="4">
        <v>1000</v>
      </c>
      <c r="L7" s="2"/>
      <c r="M7" s="2"/>
    </row>
    <row r="8" spans="1:13" ht="12.75">
      <c r="A8" s="1"/>
      <c r="B8" s="1"/>
      <c r="C8" s="1" t="s">
        <v>68</v>
      </c>
      <c r="D8" s="4">
        <v>1</v>
      </c>
      <c r="E8" s="4">
        <v>100</v>
      </c>
      <c r="F8" s="4">
        <v>0</v>
      </c>
      <c r="G8" s="4">
        <v>100</v>
      </c>
      <c r="H8" s="4"/>
      <c r="I8" s="4"/>
      <c r="J8" s="4">
        <v>200</v>
      </c>
      <c r="K8" s="4">
        <v>-400</v>
      </c>
      <c r="L8" s="2"/>
      <c r="M8" s="2"/>
    </row>
    <row r="9" spans="1:13" ht="12.75">
      <c r="A9" s="1"/>
      <c r="B9" s="1"/>
      <c r="C9" s="1" t="s">
        <v>68</v>
      </c>
      <c r="D9" s="4">
        <v>2</v>
      </c>
      <c r="E9" s="4">
        <v>900</v>
      </c>
      <c r="F9" s="4">
        <v>0</v>
      </c>
      <c r="G9" s="4">
        <v>200</v>
      </c>
      <c r="H9" s="4"/>
      <c r="I9" s="4"/>
      <c r="J9" s="4">
        <v>300</v>
      </c>
      <c r="K9" s="4">
        <v>-400</v>
      </c>
      <c r="L9" s="2"/>
      <c r="M9" s="2"/>
    </row>
    <row r="10" spans="1:13" ht="12.75">
      <c r="A10" s="1"/>
      <c r="B10" s="1"/>
      <c r="C10" s="1" t="s">
        <v>68</v>
      </c>
      <c r="D10" s="4">
        <v>3</v>
      </c>
      <c r="E10" s="4">
        <v>100</v>
      </c>
      <c r="F10" s="4">
        <v>300</v>
      </c>
      <c r="G10" s="4">
        <v>300</v>
      </c>
      <c r="H10" s="4"/>
      <c r="I10" s="4"/>
      <c r="J10" s="4">
        <v>500</v>
      </c>
      <c r="K10" s="4">
        <v>-400</v>
      </c>
      <c r="L10" s="2"/>
      <c r="M10" s="2"/>
    </row>
    <row r="11" spans="1:13" ht="12.75">
      <c r="A11" s="1"/>
      <c r="B11" s="1"/>
      <c r="C11" s="1" t="s">
        <v>68</v>
      </c>
      <c r="D11" s="4">
        <v>4</v>
      </c>
      <c r="E11" s="4">
        <v>-100</v>
      </c>
      <c r="F11" s="4">
        <v>700</v>
      </c>
      <c r="G11" s="4">
        <v>700</v>
      </c>
      <c r="H11" s="4"/>
      <c r="I11" s="4"/>
      <c r="J11" s="4">
        <v>500</v>
      </c>
      <c r="K11" s="4">
        <v>-400</v>
      </c>
      <c r="L11" s="2"/>
      <c r="M11" s="2"/>
    </row>
    <row r="12" spans="1:13" ht="12.75">
      <c r="A12" s="1"/>
      <c r="B12" s="1"/>
      <c r="C12" s="1" t="s">
        <v>68</v>
      </c>
      <c r="D12" s="4">
        <v>5</v>
      </c>
      <c r="E12" s="4">
        <v>-400</v>
      </c>
      <c r="F12" s="4">
        <v>1300</v>
      </c>
      <c r="G12" s="4">
        <v>950</v>
      </c>
      <c r="H12" s="4"/>
      <c r="I12" s="4"/>
      <c r="J12" s="4">
        <v>600</v>
      </c>
      <c r="K12" s="4">
        <v>-400</v>
      </c>
      <c r="L12" s="2"/>
      <c r="M12" s="2"/>
    </row>
    <row r="13" spans="1:13" ht="7.5" customHeight="1">
      <c r="A13" s="1"/>
      <c r="B13" s="1"/>
      <c r="C13" s="1"/>
      <c r="D13" s="4"/>
      <c r="E13" s="4"/>
      <c r="F13" s="4"/>
      <c r="G13" s="4"/>
      <c r="H13" s="4"/>
      <c r="I13" s="4"/>
      <c r="J13" s="4"/>
      <c r="K13" s="4"/>
      <c r="L13" s="2"/>
      <c r="M13" s="2"/>
    </row>
    <row r="14" spans="1:13" ht="13.5" customHeight="1">
      <c r="A14" s="1"/>
      <c r="B14" s="1" t="s">
        <v>69</v>
      </c>
      <c r="C14" s="1"/>
      <c r="D14" s="4"/>
      <c r="E14" s="70">
        <f>SUM(E8:E12)</f>
        <v>600</v>
      </c>
      <c r="F14" s="71">
        <f>SUM(F8:F12)</f>
        <v>2300</v>
      </c>
      <c r="G14" s="70">
        <f>SUM(G8:G12)</f>
        <v>2250</v>
      </c>
      <c r="H14" s="4"/>
      <c r="I14" s="4"/>
      <c r="J14" s="70">
        <f>SUM(J8:J12)</f>
        <v>2100</v>
      </c>
      <c r="K14" s="70">
        <f>SUM(K8:K12)</f>
        <v>-2000</v>
      </c>
      <c r="L14" s="2"/>
      <c r="M14" s="2"/>
    </row>
    <row r="15" spans="1:13" ht="4.5" customHeight="1">
      <c r="A15" s="1"/>
      <c r="B15" s="1"/>
      <c r="C15" s="1"/>
      <c r="D15" s="4"/>
      <c r="E15" s="4"/>
      <c r="F15" s="4"/>
      <c r="G15" s="4"/>
      <c r="H15" s="4"/>
      <c r="I15" s="4"/>
      <c r="J15" s="4"/>
      <c r="K15" s="4"/>
      <c r="L15" s="2"/>
      <c r="M15" s="2"/>
    </row>
    <row r="16" spans="1:13" ht="14.25" customHeight="1">
      <c r="A16" s="1"/>
      <c r="B16" s="1" t="s">
        <v>41</v>
      </c>
      <c r="C16" s="1"/>
      <c r="D16" s="2"/>
      <c r="E16" s="5">
        <v>2</v>
      </c>
      <c r="F16" s="4">
        <v>4</v>
      </c>
      <c r="G16" s="92">
        <f>payback!G16</f>
        <v>0</v>
      </c>
      <c r="H16" s="4"/>
      <c r="I16" s="4"/>
      <c r="J16" s="4">
        <v>3</v>
      </c>
      <c r="K16" s="4">
        <v>3.2</v>
      </c>
      <c r="L16" s="2"/>
      <c r="M16" s="2"/>
    </row>
    <row r="17" spans="1:13" ht="6" customHeight="1">
      <c r="A17" s="1"/>
      <c r="B17" s="1"/>
      <c r="C17" s="1"/>
      <c r="D17" s="2"/>
      <c r="E17" s="5"/>
      <c r="F17" s="4"/>
      <c r="G17" s="4"/>
      <c r="H17" s="4"/>
      <c r="I17" s="4"/>
      <c r="J17" s="4"/>
      <c r="K17" s="4"/>
      <c r="L17" s="2"/>
      <c r="M17" s="2"/>
    </row>
    <row r="18" spans="1:13" ht="10.5" customHeight="1">
      <c r="A18" s="1"/>
      <c r="B18" s="1" t="s">
        <v>25</v>
      </c>
      <c r="C18" s="1"/>
      <c r="D18" s="2"/>
      <c r="E18" s="4">
        <f>AVERAGE(E8:E12)</f>
        <v>120</v>
      </c>
      <c r="F18" s="5">
        <f>AVERAGE(F8:F12)</f>
        <v>460</v>
      </c>
      <c r="G18" s="4">
        <f>AVERAGE(G8:G12)</f>
        <v>450</v>
      </c>
      <c r="H18" s="4"/>
      <c r="I18" s="4"/>
      <c r="J18" s="4">
        <f>AVERAGE(J8:J12)</f>
        <v>420</v>
      </c>
      <c r="K18" s="4">
        <f>AVERAGE(K8:K12)</f>
        <v>-400</v>
      </c>
      <c r="L18" s="2"/>
      <c r="M18" s="2"/>
    </row>
    <row r="19" spans="1:13" ht="12.75">
      <c r="A19" s="1"/>
      <c r="B19" s="1" t="s">
        <v>26</v>
      </c>
      <c r="C19" s="1"/>
      <c r="D19" s="2"/>
      <c r="E19" s="21">
        <f aca="true" t="shared" si="0" ref="E19:K19">SUM(E7:E12)/5</f>
        <v>-80</v>
      </c>
      <c r="F19" s="29">
        <f t="shared" si="0"/>
        <v>260</v>
      </c>
      <c r="G19" s="21">
        <f t="shared" si="0"/>
        <v>250</v>
      </c>
      <c r="H19" s="21">
        <f t="shared" si="0"/>
        <v>0</v>
      </c>
      <c r="I19" s="21">
        <f t="shared" si="0"/>
        <v>0</v>
      </c>
      <c r="J19" s="21">
        <f>SUM(J7:J12)/5</f>
        <v>220</v>
      </c>
      <c r="K19" s="21">
        <f>SUM(K7:K12)/5</f>
        <v>-200</v>
      </c>
      <c r="L19" s="2"/>
      <c r="M19" s="2"/>
    </row>
    <row r="20" spans="1:13" ht="12.75">
      <c r="A20" s="2"/>
      <c r="B20" s="2"/>
      <c r="C20" s="2"/>
      <c r="D20" s="2"/>
      <c r="E20" s="2"/>
      <c r="F20" s="2"/>
      <c r="G20" s="2"/>
      <c r="H20" s="2"/>
      <c r="I20" s="2"/>
      <c r="J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0"/>
  <sheetViews>
    <sheetView zoomScale="140" zoomScaleNormal="140" zoomScalePageLayoutView="0" workbookViewId="0" topLeftCell="A1">
      <selection activeCell="K5" sqref="K5"/>
    </sheetView>
  </sheetViews>
  <sheetFormatPr defaultColWidth="9.140625" defaultRowHeight="12.75"/>
  <cols>
    <col min="1" max="1" width="2.421875" style="0" customWidth="1"/>
    <col min="2" max="2" width="4.140625" style="0" customWidth="1"/>
    <col min="3" max="3" width="13.7109375" style="0" customWidth="1"/>
    <col min="4" max="4" width="6.00390625" style="0" customWidth="1"/>
    <col min="5" max="5" width="9.28125" style="0" customWidth="1"/>
    <col min="6" max="6" width="10.421875" style="0" customWidth="1"/>
    <col min="7" max="7" width="9.421875" style="0" customWidth="1"/>
    <col min="8" max="8" width="0.42578125" style="0" customWidth="1"/>
    <col min="9" max="9" width="0.71875" style="0" customWidth="1"/>
    <col min="10" max="10" width="11.421875" style="0" customWidth="1"/>
  </cols>
  <sheetData>
    <row r="1" spans="1:13" ht="16.5" customHeight="1">
      <c r="A1" s="1"/>
      <c r="B1" s="1"/>
      <c r="C1" s="1"/>
      <c r="D1" s="1"/>
      <c r="E1" s="1" t="s">
        <v>9</v>
      </c>
      <c r="F1" s="1"/>
      <c r="G1" s="1"/>
      <c r="H1" s="1"/>
      <c r="I1" s="1"/>
      <c r="J1" s="1"/>
      <c r="K1" s="2"/>
      <c r="L1" s="2"/>
      <c r="M1" s="2"/>
    </row>
    <row r="2" spans="1:13" ht="12.75">
      <c r="A2" s="1"/>
      <c r="B2" s="1"/>
      <c r="C2" s="1"/>
      <c r="D2" s="1"/>
      <c r="E2" s="1" t="s">
        <v>39</v>
      </c>
      <c r="F2" s="1"/>
      <c r="G2" s="74">
        <v>0.1</v>
      </c>
      <c r="H2" s="1"/>
      <c r="I2" s="1"/>
      <c r="J2" s="1"/>
      <c r="K2" s="2"/>
      <c r="L2" s="2"/>
      <c r="M2" s="2"/>
    </row>
    <row r="3" spans="1:13" ht="6.75" customHeight="1">
      <c r="A3" s="1"/>
      <c r="B3" s="1"/>
      <c r="C3" s="1"/>
      <c r="D3" s="1"/>
      <c r="E3" s="1"/>
      <c r="F3" s="1"/>
      <c r="G3" s="75"/>
      <c r="H3" s="1"/>
      <c r="I3" s="1"/>
      <c r="J3" s="1"/>
      <c r="K3" s="2"/>
      <c r="L3" s="2"/>
      <c r="M3" s="2"/>
    </row>
    <row r="4" spans="1:13" ht="12.75">
      <c r="A4" s="1"/>
      <c r="B4" s="1"/>
      <c r="D4" s="111" t="s">
        <v>42</v>
      </c>
      <c r="E4" s="6">
        <f>G2</f>
        <v>0.1</v>
      </c>
      <c r="F4" s="6">
        <f>G2</f>
        <v>0.1</v>
      </c>
      <c r="G4" s="74">
        <f>G2</f>
        <v>0.1</v>
      </c>
      <c r="H4" s="4"/>
      <c r="I4" s="4"/>
      <c r="J4" s="6">
        <f>G2</f>
        <v>0.1</v>
      </c>
      <c r="K4" s="6">
        <f>G2</f>
        <v>0.1</v>
      </c>
      <c r="L4" s="2"/>
      <c r="M4" s="2"/>
    </row>
    <row r="5" spans="1:13" ht="12.75" customHeight="1">
      <c r="A5" s="1"/>
      <c r="B5" s="1"/>
      <c r="C5" s="1"/>
      <c r="D5" s="111" t="s">
        <v>65</v>
      </c>
      <c r="E5" s="3" t="s">
        <v>1</v>
      </c>
      <c r="F5" s="3" t="s">
        <v>2</v>
      </c>
      <c r="G5" s="3" t="s">
        <v>3</v>
      </c>
      <c r="H5" s="3"/>
      <c r="I5" s="3"/>
      <c r="J5" s="3" t="s">
        <v>4</v>
      </c>
      <c r="K5" s="3" t="s">
        <v>67</v>
      </c>
      <c r="L5" s="2"/>
      <c r="M5" s="2"/>
    </row>
    <row r="6" spans="1:13" ht="12.75">
      <c r="A6" s="1"/>
      <c r="B6" s="1"/>
      <c r="C6" s="1"/>
      <c r="D6" s="4"/>
      <c r="E6" s="4"/>
      <c r="F6" s="4"/>
      <c r="G6" s="4"/>
      <c r="H6" s="4"/>
      <c r="I6" s="4"/>
      <c r="J6" s="4"/>
      <c r="K6" s="4"/>
      <c r="L6" s="2"/>
      <c r="M6" s="2"/>
    </row>
    <row r="7" spans="1:13" ht="12.75">
      <c r="A7" s="1"/>
      <c r="B7" s="1"/>
      <c r="C7" s="1" t="s">
        <v>68</v>
      </c>
      <c r="D7" s="4">
        <v>0</v>
      </c>
      <c r="E7" s="4">
        <v>-1000</v>
      </c>
      <c r="F7" s="4">
        <v>-1000</v>
      </c>
      <c r="G7" s="4">
        <v>-1000</v>
      </c>
      <c r="H7" s="4"/>
      <c r="I7" s="4"/>
      <c r="J7" s="4">
        <v>-1000</v>
      </c>
      <c r="K7" s="4">
        <v>1000</v>
      </c>
      <c r="L7" s="2"/>
      <c r="M7" s="2"/>
    </row>
    <row r="8" spans="1:13" ht="12.75">
      <c r="A8" s="1"/>
      <c r="B8" s="1"/>
      <c r="C8" s="1" t="s">
        <v>68</v>
      </c>
      <c r="D8" s="4">
        <v>1</v>
      </c>
      <c r="E8" s="4">
        <v>100</v>
      </c>
      <c r="F8" s="4">
        <v>0</v>
      </c>
      <c r="G8" s="4">
        <v>100</v>
      </c>
      <c r="H8" s="4"/>
      <c r="I8" s="4"/>
      <c r="J8" s="4">
        <v>200</v>
      </c>
      <c r="K8" s="4">
        <v>-400</v>
      </c>
      <c r="L8" s="2"/>
      <c r="M8" s="2"/>
    </row>
    <row r="9" spans="1:13" ht="12.75">
      <c r="A9" s="1"/>
      <c r="B9" s="1"/>
      <c r="C9" s="1" t="s">
        <v>68</v>
      </c>
      <c r="D9" s="4">
        <v>2</v>
      </c>
      <c r="E9" s="4">
        <v>900</v>
      </c>
      <c r="F9" s="4">
        <v>0</v>
      </c>
      <c r="G9" s="4">
        <v>200</v>
      </c>
      <c r="H9" s="4"/>
      <c r="I9" s="4"/>
      <c r="J9" s="4">
        <v>300</v>
      </c>
      <c r="K9" s="4">
        <v>-400</v>
      </c>
      <c r="L9" s="2"/>
      <c r="M9" s="2"/>
    </row>
    <row r="10" spans="1:13" ht="12.75">
      <c r="A10" s="1"/>
      <c r="B10" s="1"/>
      <c r="C10" s="1" t="s">
        <v>68</v>
      </c>
      <c r="D10" s="4">
        <v>3</v>
      </c>
      <c r="E10" s="4">
        <v>100</v>
      </c>
      <c r="F10" s="4">
        <v>300</v>
      </c>
      <c r="G10" s="4">
        <v>300</v>
      </c>
      <c r="H10" s="4"/>
      <c r="I10" s="4"/>
      <c r="J10" s="4">
        <v>500</v>
      </c>
      <c r="K10" s="4">
        <v>-400</v>
      </c>
      <c r="L10" s="2"/>
      <c r="M10" s="2"/>
    </row>
    <row r="11" spans="1:13" ht="12.75">
      <c r="A11" s="1"/>
      <c r="B11" s="1"/>
      <c r="C11" s="1" t="s">
        <v>68</v>
      </c>
      <c r="D11" s="4">
        <v>4</v>
      </c>
      <c r="E11" s="4">
        <v>-100</v>
      </c>
      <c r="F11" s="4">
        <v>700</v>
      </c>
      <c r="G11" s="4">
        <v>700</v>
      </c>
      <c r="H11" s="4"/>
      <c r="I11" s="4"/>
      <c r="J11" s="4">
        <v>500</v>
      </c>
      <c r="K11" s="4">
        <v>-400</v>
      </c>
      <c r="L11" s="2"/>
      <c r="M11" s="2"/>
    </row>
    <row r="12" spans="1:13" ht="12.75">
      <c r="A12" s="1"/>
      <c r="B12" s="1"/>
      <c r="C12" s="1" t="s">
        <v>68</v>
      </c>
      <c r="D12" s="4">
        <v>5</v>
      </c>
      <c r="E12" s="4">
        <v>-400</v>
      </c>
      <c r="F12" s="4">
        <v>1300</v>
      </c>
      <c r="G12" s="4">
        <v>950</v>
      </c>
      <c r="H12" s="4"/>
      <c r="I12" s="4"/>
      <c r="J12" s="4">
        <v>600</v>
      </c>
      <c r="K12" s="4">
        <v>-400</v>
      </c>
      <c r="L12" s="2"/>
      <c r="M12" s="2"/>
    </row>
    <row r="13" spans="1:13" ht="8.25" customHeight="1">
      <c r="A13" s="1"/>
      <c r="B13" s="1"/>
      <c r="C13" s="1"/>
      <c r="D13" s="4"/>
      <c r="E13" s="4"/>
      <c r="F13" s="4"/>
      <c r="G13" s="4"/>
      <c r="H13" s="4"/>
      <c r="I13" s="4"/>
      <c r="J13" s="4"/>
      <c r="K13" s="4"/>
      <c r="L13" s="2"/>
      <c r="M13" s="2"/>
    </row>
    <row r="14" spans="1:13" ht="14.25" customHeight="1">
      <c r="A14" s="1"/>
      <c r="B14" s="112" t="s">
        <v>69</v>
      </c>
      <c r="C14" s="1"/>
      <c r="D14" s="4"/>
      <c r="E14" s="70">
        <f>SUM(E8:E12)</f>
        <v>600</v>
      </c>
      <c r="F14" s="71">
        <f>SUM(F8:F12)</f>
        <v>2300</v>
      </c>
      <c r="G14" s="70">
        <f>SUM(G8:G12)</f>
        <v>2250</v>
      </c>
      <c r="H14" s="4"/>
      <c r="I14" s="4"/>
      <c r="J14" s="70">
        <f>SUM(J8:J12)</f>
        <v>2100</v>
      </c>
      <c r="K14" s="70">
        <f>SUM(K8:K12)</f>
        <v>-2000</v>
      </c>
      <c r="L14" s="2"/>
      <c r="M14" s="2"/>
    </row>
    <row r="15" spans="1:13" ht="4.5" customHeight="1">
      <c r="A15" s="1"/>
      <c r="B15" s="1"/>
      <c r="C15" s="1"/>
      <c r="D15" s="4"/>
      <c r="E15" s="4"/>
      <c r="F15" s="4"/>
      <c r="G15" s="4"/>
      <c r="H15" s="4"/>
      <c r="I15" s="4"/>
      <c r="J15" s="4"/>
      <c r="K15" s="4"/>
      <c r="L15" s="2"/>
      <c r="M15" s="2"/>
    </row>
    <row r="16" spans="1:13" s="118" customFormat="1" ht="15" customHeight="1">
      <c r="A16" s="113"/>
      <c r="B16" s="113" t="s">
        <v>41</v>
      </c>
      <c r="C16" s="113"/>
      <c r="D16" s="114"/>
      <c r="E16" s="115">
        <v>2</v>
      </c>
      <c r="F16" s="116">
        <v>4</v>
      </c>
      <c r="G16" s="117">
        <f>payback!G16</f>
        <v>0</v>
      </c>
      <c r="H16" s="116"/>
      <c r="I16" s="116"/>
      <c r="J16" s="116">
        <v>3</v>
      </c>
      <c r="K16" s="116">
        <v>3.2</v>
      </c>
      <c r="L16" s="114"/>
      <c r="M16" s="114"/>
    </row>
    <row r="17" spans="1:13" ht="1.5" customHeight="1">
      <c r="A17" s="1"/>
      <c r="B17" s="1"/>
      <c r="C17" s="1"/>
      <c r="D17" s="2"/>
      <c r="E17" s="5"/>
      <c r="F17" s="4"/>
      <c r="G17" s="4"/>
      <c r="H17" s="4"/>
      <c r="I17" s="4"/>
      <c r="J17" s="4"/>
      <c r="K17" s="4"/>
      <c r="L17" s="2"/>
      <c r="M17" s="2"/>
    </row>
    <row r="18" spans="1:13" ht="12.75" customHeight="1">
      <c r="A18" s="1"/>
      <c r="B18" s="1" t="s">
        <v>25</v>
      </c>
      <c r="C18" s="1"/>
      <c r="D18" s="2"/>
      <c r="E18" s="4">
        <f>AVERAGE(E8:E12)</f>
        <v>120</v>
      </c>
      <c r="F18" s="5">
        <f>AVERAGE(F8:F12)</f>
        <v>460</v>
      </c>
      <c r="G18" s="4">
        <f>AVERAGE(G8:G12)</f>
        <v>450</v>
      </c>
      <c r="H18" s="4"/>
      <c r="I18" s="4"/>
      <c r="J18" s="4">
        <f>AVERAGE(J8:J12)</f>
        <v>420</v>
      </c>
      <c r="K18" s="4">
        <f>AVERAGE(K8:K12)</f>
        <v>-400</v>
      </c>
      <c r="L18" s="2"/>
      <c r="M18" s="2"/>
    </row>
    <row r="19" spans="1:13" ht="12.75">
      <c r="A19" s="1"/>
      <c r="B19" s="1" t="s">
        <v>26</v>
      </c>
      <c r="C19" s="1"/>
      <c r="D19" s="2"/>
      <c r="E19" s="21">
        <f aca="true" t="shared" si="0" ref="E19:K19">SUM(E7:E12)/5</f>
        <v>-80</v>
      </c>
      <c r="F19" s="29">
        <f t="shared" si="0"/>
        <v>260</v>
      </c>
      <c r="G19" s="21">
        <f t="shared" si="0"/>
        <v>250</v>
      </c>
      <c r="H19" s="21">
        <f t="shared" si="0"/>
        <v>0</v>
      </c>
      <c r="I19" s="21">
        <f t="shared" si="0"/>
        <v>0</v>
      </c>
      <c r="J19" s="21">
        <f>SUM(J7:J12)/5</f>
        <v>220</v>
      </c>
      <c r="K19" s="21">
        <f>SUM(K7:K12)/5</f>
        <v>-200</v>
      </c>
      <c r="L19" s="2"/>
      <c r="M19" s="2"/>
    </row>
    <row r="20" spans="1:13" ht="5.25" customHeight="1">
      <c r="A20" s="1"/>
      <c r="B20" s="1"/>
      <c r="C20" s="1"/>
      <c r="D20" s="2"/>
      <c r="E20" s="4"/>
      <c r="F20" s="5"/>
      <c r="G20" s="4"/>
      <c r="H20" s="4"/>
      <c r="I20" s="4"/>
      <c r="J20" s="4"/>
      <c r="K20" s="4"/>
      <c r="L20" s="2"/>
      <c r="M20" s="2"/>
    </row>
    <row r="21" spans="1:13" s="118" customFormat="1" ht="16.5" customHeight="1">
      <c r="A21" s="113"/>
      <c r="B21" s="113" t="s">
        <v>6</v>
      </c>
      <c r="C21" s="113"/>
      <c r="D21" s="114"/>
      <c r="E21" s="119">
        <f aca="true" t="shared" si="1" ref="E21:K21">E18/(-E7)</f>
        <v>0.12</v>
      </c>
      <c r="F21" s="120">
        <f t="shared" si="1"/>
        <v>0.46</v>
      </c>
      <c r="G21" s="119">
        <f t="shared" si="1"/>
        <v>0.45</v>
      </c>
      <c r="H21" s="119" t="e">
        <f t="shared" si="1"/>
        <v>#DIV/0!</v>
      </c>
      <c r="I21" s="119" t="e">
        <f t="shared" si="1"/>
        <v>#DIV/0!</v>
      </c>
      <c r="J21" s="119">
        <f>J18/(-J7)</f>
        <v>0.42</v>
      </c>
      <c r="K21" s="119">
        <f>K18/(-K7)</f>
        <v>0.4</v>
      </c>
      <c r="L21" s="114"/>
      <c r="M21" s="114"/>
    </row>
    <row r="22" spans="1:13" ht="12.75">
      <c r="A22" s="1"/>
      <c r="B22" s="1" t="s">
        <v>27</v>
      </c>
      <c r="C22" s="1"/>
      <c r="D22" s="2"/>
      <c r="E22" s="12">
        <f aca="true" t="shared" si="2" ref="E22:K22">E19/(-E7)</f>
        <v>-0.08</v>
      </c>
      <c r="F22" s="13">
        <f t="shared" si="2"/>
        <v>0.26</v>
      </c>
      <c r="G22" s="12">
        <f t="shared" si="2"/>
        <v>0.25</v>
      </c>
      <c r="H22" s="12" t="e">
        <f t="shared" si="2"/>
        <v>#DIV/0!</v>
      </c>
      <c r="I22" s="12" t="e">
        <f t="shared" si="2"/>
        <v>#DIV/0!</v>
      </c>
      <c r="J22" s="12">
        <f>J19/(-J7)</f>
        <v>0.22</v>
      </c>
      <c r="K22" s="12">
        <f>K19/(-K7)</f>
        <v>0.2</v>
      </c>
      <c r="L22" s="2"/>
      <c r="M22" s="2"/>
    </row>
    <row r="23" spans="1:1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0"/>
  <sheetViews>
    <sheetView zoomScale="140" zoomScaleNormal="140" zoomScalePageLayoutView="0" workbookViewId="0" topLeftCell="A1">
      <selection activeCell="L12" sqref="L12"/>
    </sheetView>
  </sheetViews>
  <sheetFormatPr defaultColWidth="9.140625" defaultRowHeight="12.75"/>
  <cols>
    <col min="1" max="1" width="2.421875" style="0" customWidth="1"/>
    <col min="2" max="2" width="4.140625" style="0" customWidth="1"/>
    <col min="3" max="3" width="13.7109375" style="0" customWidth="1"/>
    <col min="4" max="4" width="7.57421875" style="0" customWidth="1"/>
    <col min="5" max="5" width="9.28125" style="0" customWidth="1"/>
    <col min="6" max="6" width="10.421875" style="0" customWidth="1"/>
    <col min="7" max="7" width="10.7109375" style="0" customWidth="1"/>
    <col min="8" max="9" width="0.42578125" style="0" customWidth="1"/>
    <col min="10" max="10" width="11.421875" style="0" customWidth="1"/>
    <col min="13" max="13" width="10.421875" style="0" bestFit="1" customWidth="1"/>
    <col min="14" max="14" width="9.140625" style="2" customWidth="1"/>
  </cols>
  <sheetData>
    <row r="1" spans="1:13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</row>
    <row r="2" spans="1:14" s="81" customFormat="1" ht="12.75">
      <c r="A2" s="76"/>
      <c r="B2" s="76"/>
      <c r="C2" s="76"/>
      <c r="D2" s="76"/>
      <c r="E2" s="76" t="s">
        <v>9</v>
      </c>
      <c r="F2" s="76"/>
      <c r="G2" s="76"/>
      <c r="H2" s="76"/>
      <c r="I2" s="76"/>
      <c r="J2" s="76"/>
      <c r="K2" s="79"/>
      <c r="L2" s="79"/>
      <c r="M2" s="79"/>
      <c r="N2" s="79"/>
    </row>
    <row r="3" spans="1:14" s="81" customFormat="1" ht="15.75" customHeight="1">
      <c r="A3" s="76"/>
      <c r="B3" s="76"/>
      <c r="C3" s="76"/>
      <c r="D3" s="76"/>
      <c r="E3" s="76" t="s">
        <v>39</v>
      </c>
      <c r="F3" s="76"/>
      <c r="G3" s="77">
        <v>0.1</v>
      </c>
      <c r="H3" s="76"/>
      <c r="I3" s="76"/>
      <c r="J3" s="76"/>
      <c r="K3" s="79"/>
      <c r="L3" s="79"/>
      <c r="M3" s="79"/>
      <c r="N3" s="79"/>
    </row>
    <row r="4" spans="1:14" s="81" customFormat="1" ht="3.75" customHeight="1">
      <c r="A4" s="76"/>
      <c r="B4" s="76"/>
      <c r="C4" s="76"/>
      <c r="D4" s="76"/>
      <c r="E4" s="76"/>
      <c r="F4" s="76"/>
      <c r="G4" s="78"/>
      <c r="H4" s="76"/>
      <c r="I4" s="76"/>
      <c r="J4" s="76"/>
      <c r="K4" s="79"/>
      <c r="L4" s="79"/>
      <c r="M4" s="79"/>
      <c r="N4" s="79"/>
    </row>
    <row r="5" spans="1:14" s="81" customFormat="1" ht="14.25" customHeight="1">
      <c r="A5" s="76"/>
      <c r="B5" s="1"/>
      <c r="C5"/>
      <c r="D5" s="111" t="s">
        <v>42</v>
      </c>
      <c r="E5" s="6">
        <f>G3</f>
        <v>0.1</v>
      </c>
      <c r="F5" s="6">
        <f>G3</f>
        <v>0.1</v>
      </c>
      <c r="G5" s="74">
        <f>G3</f>
        <v>0.1</v>
      </c>
      <c r="H5" s="4"/>
      <c r="I5" s="4"/>
      <c r="J5" s="6">
        <f>G3</f>
        <v>0.1</v>
      </c>
      <c r="K5" s="6">
        <f>G3</f>
        <v>0.1</v>
      </c>
      <c r="L5" s="79"/>
      <c r="M5" s="79"/>
      <c r="N5" s="79"/>
    </row>
    <row r="6" spans="1:14" s="81" customFormat="1" ht="12.75" customHeight="1">
      <c r="A6" s="76"/>
      <c r="B6" s="1"/>
      <c r="C6" s="1"/>
      <c r="D6" s="1" t="s">
        <v>65</v>
      </c>
      <c r="E6" s="3" t="s">
        <v>1</v>
      </c>
      <c r="F6" s="3" t="s">
        <v>2</v>
      </c>
      <c r="G6" s="3" t="s">
        <v>3</v>
      </c>
      <c r="H6" s="3"/>
      <c r="I6" s="3"/>
      <c r="J6" s="3" t="s">
        <v>67</v>
      </c>
      <c r="K6" s="3" t="s">
        <v>4</v>
      </c>
      <c r="L6" s="79"/>
      <c r="M6" s="79"/>
      <c r="N6" s="79"/>
    </row>
    <row r="7" spans="1:14" s="81" customFormat="1" ht="12.75">
      <c r="A7" s="76"/>
      <c r="B7" s="1"/>
      <c r="C7" s="1"/>
      <c r="D7" s="4"/>
      <c r="E7" s="4"/>
      <c r="F7" s="4"/>
      <c r="G7" s="4"/>
      <c r="H7" s="4"/>
      <c r="I7" s="4"/>
      <c r="J7" s="4"/>
      <c r="K7" s="4"/>
      <c r="L7" s="79"/>
      <c r="M7" s="79"/>
      <c r="N7" s="79"/>
    </row>
    <row r="8" spans="1:14" s="81" customFormat="1" ht="12.75" customHeight="1">
      <c r="A8" s="76"/>
      <c r="B8" s="1"/>
      <c r="C8" s="76" t="s">
        <v>68</v>
      </c>
      <c r="D8" s="4">
        <v>0</v>
      </c>
      <c r="E8" s="4">
        <v>-1000</v>
      </c>
      <c r="F8" s="4">
        <v>-1000</v>
      </c>
      <c r="G8" s="4">
        <v>-1000</v>
      </c>
      <c r="H8" s="4"/>
      <c r="I8" s="4"/>
      <c r="J8" s="4">
        <v>-1000</v>
      </c>
      <c r="K8" s="4">
        <v>1000</v>
      </c>
      <c r="L8" s="79"/>
      <c r="M8" s="79"/>
      <c r="N8" s="79"/>
    </row>
    <row r="9" spans="1:14" s="81" customFormat="1" ht="12.75">
      <c r="A9" s="76"/>
      <c r="B9" s="1"/>
      <c r="C9" s="76" t="s">
        <v>68</v>
      </c>
      <c r="D9" s="4">
        <v>1</v>
      </c>
      <c r="E9" s="4">
        <v>100</v>
      </c>
      <c r="F9" s="4">
        <v>0</v>
      </c>
      <c r="G9" s="4">
        <v>100</v>
      </c>
      <c r="H9" s="4"/>
      <c r="I9" s="4"/>
      <c r="J9" s="4">
        <v>200</v>
      </c>
      <c r="K9" s="4">
        <v>-400</v>
      </c>
      <c r="L9" s="79"/>
      <c r="M9" s="79"/>
      <c r="N9" s="79"/>
    </row>
    <row r="10" spans="1:14" s="81" customFormat="1" ht="12.75">
      <c r="A10" s="76"/>
      <c r="B10" s="1"/>
      <c r="C10" s="76" t="s">
        <v>68</v>
      </c>
      <c r="D10" s="4">
        <v>2</v>
      </c>
      <c r="E10" s="4">
        <v>900</v>
      </c>
      <c r="F10" s="4">
        <v>0</v>
      </c>
      <c r="G10" s="4">
        <v>200</v>
      </c>
      <c r="H10" s="4"/>
      <c r="I10" s="4"/>
      <c r="J10" s="4">
        <v>300</v>
      </c>
      <c r="K10" s="4">
        <v>-400</v>
      </c>
      <c r="L10" s="79"/>
      <c r="M10" s="79"/>
      <c r="N10" s="79"/>
    </row>
    <row r="11" spans="1:14" s="81" customFormat="1" ht="12.75">
      <c r="A11" s="76"/>
      <c r="B11" s="1"/>
      <c r="C11" s="76" t="s">
        <v>68</v>
      </c>
      <c r="D11" s="4">
        <v>3</v>
      </c>
      <c r="E11" s="4">
        <v>100</v>
      </c>
      <c r="F11" s="4">
        <v>300</v>
      </c>
      <c r="G11" s="4">
        <v>300</v>
      </c>
      <c r="H11" s="4"/>
      <c r="I11" s="4"/>
      <c r="J11" s="4">
        <v>500</v>
      </c>
      <c r="K11" s="4">
        <v>-400</v>
      </c>
      <c r="L11" s="79"/>
      <c r="M11" s="79"/>
      <c r="N11" s="79"/>
    </row>
    <row r="12" spans="1:14" s="81" customFormat="1" ht="12.75">
      <c r="A12" s="76"/>
      <c r="B12" s="1"/>
      <c r="C12" s="76" t="s">
        <v>68</v>
      </c>
      <c r="D12" s="4">
        <v>4</v>
      </c>
      <c r="E12" s="4">
        <v>-100</v>
      </c>
      <c r="F12" s="4">
        <v>700</v>
      </c>
      <c r="G12" s="4">
        <v>700</v>
      </c>
      <c r="H12" s="4"/>
      <c r="I12" s="4"/>
      <c r="J12" s="4">
        <v>500</v>
      </c>
      <c r="K12" s="4">
        <v>-400</v>
      </c>
      <c r="L12" s="82"/>
      <c r="M12" s="83"/>
      <c r="N12" s="84"/>
    </row>
    <row r="13" spans="1:14" s="81" customFormat="1" ht="12" customHeight="1">
      <c r="A13" s="76"/>
      <c r="B13" s="1"/>
      <c r="C13" s="76" t="s">
        <v>68</v>
      </c>
      <c r="D13" s="4">
        <v>5</v>
      </c>
      <c r="E13" s="4">
        <v>-400</v>
      </c>
      <c r="F13" s="4">
        <v>1300</v>
      </c>
      <c r="G13" s="4">
        <v>950</v>
      </c>
      <c r="H13" s="4"/>
      <c r="I13" s="4"/>
      <c r="J13" s="4">
        <v>600</v>
      </c>
      <c r="K13" s="4">
        <v>-400</v>
      </c>
      <c r="L13" s="82"/>
      <c r="M13" s="84"/>
      <c r="N13" s="84"/>
    </row>
    <row r="14" spans="1:14" s="81" customFormat="1" ht="2.25" customHeight="1">
      <c r="A14" s="76"/>
      <c r="B14" s="1"/>
      <c r="C14" s="1"/>
      <c r="D14" s="4"/>
      <c r="E14" s="4"/>
      <c r="F14" s="4"/>
      <c r="G14" s="4"/>
      <c r="H14" s="4"/>
      <c r="I14" s="4"/>
      <c r="J14" s="4"/>
      <c r="K14" s="4"/>
      <c r="L14" s="82"/>
      <c r="M14" s="84"/>
      <c r="N14" s="84"/>
    </row>
    <row r="15" spans="1:14" s="81" customFormat="1" ht="15.75" customHeight="1">
      <c r="A15" s="76"/>
      <c r="B15" s="76" t="s">
        <v>69</v>
      </c>
      <c r="C15" s="76"/>
      <c r="D15" s="70"/>
      <c r="E15" s="70">
        <f>SUM(E9:E13)</f>
        <v>600</v>
      </c>
      <c r="F15" s="71">
        <f>SUM(F9:F13)</f>
        <v>2300</v>
      </c>
      <c r="G15" s="70">
        <f>SUM(G9:G13)</f>
        <v>2250</v>
      </c>
      <c r="H15" s="70"/>
      <c r="I15" s="70"/>
      <c r="J15" s="70">
        <f>SUM(J9:J13)</f>
        <v>2100</v>
      </c>
      <c r="K15" s="70">
        <f>SUM(K9:K13)</f>
        <v>-2000</v>
      </c>
      <c r="L15" s="79"/>
      <c r="M15" s="79"/>
      <c r="N15" s="79"/>
    </row>
    <row r="16" spans="1:14" s="81" customFormat="1" ht="0.75" customHeight="1">
      <c r="A16" s="76"/>
      <c r="B16" s="1"/>
      <c r="C16" s="1"/>
      <c r="D16" s="4"/>
      <c r="E16" s="4"/>
      <c r="F16" s="4"/>
      <c r="G16" s="4"/>
      <c r="H16" s="4"/>
      <c r="I16" s="4"/>
      <c r="J16" s="4"/>
      <c r="K16" s="4"/>
      <c r="L16" s="79"/>
      <c r="M16" s="79"/>
      <c r="N16" s="79"/>
    </row>
    <row r="17" spans="1:14" s="81" customFormat="1" ht="10.5" customHeight="1">
      <c r="A17" s="76"/>
      <c r="B17" s="1" t="s">
        <v>41</v>
      </c>
      <c r="C17" s="1"/>
      <c r="D17" s="2"/>
      <c r="E17" s="5">
        <v>2</v>
      </c>
      <c r="F17" s="4">
        <v>4</v>
      </c>
      <c r="G17" s="92">
        <f>payback!G17</f>
        <v>0</v>
      </c>
      <c r="H17" s="4"/>
      <c r="I17" s="4"/>
      <c r="J17" s="4">
        <v>3</v>
      </c>
      <c r="K17" s="4">
        <v>3.2</v>
      </c>
      <c r="L17" s="79"/>
      <c r="M17" s="79"/>
      <c r="N17" s="79"/>
    </row>
    <row r="18" spans="1:14" s="81" customFormat="1" ht="3" customHeight="1">
      <c r="A18" s="76"/>
      <c r="B18" s="1"/>
      <c r="C18" s="1"/>
      <c r="D18" s="2"/>
      <c r="E18" s="5"/>
      <c r="F18" s="4"/>
      <c r="G18" s="4"/>
      <c r="H18" s="4"/>
      <c r="I18" s="4"/>
      <c r="J18" s="4"/>
      <c r="K18" s="4"/>
      <c r="L18" s="79"/>
      <c r="M18" s="79"/>
      <c r="N18" s="79"/>
    </row>
    <row r="19" spans="1:14" s="81" customFormat="1" ht="11.25" customHeight="1">
      <c r="A19" s="76"/>
      <c r="B19" s="1" t="s">
        <v>25</v>
      </c>
      <c r="C19" s="1"/>
      <c r="D19" s="2"/>
      <c r="E19" s="4">
        <f>AVERAGE(E9:E13)</f>
        <v>120</v>
      </c>
      <c r="F19" s="5">
        <f>AVERAGE(F9:F13)</f>
        <v>460</v>
      </c>
      <c r="G19" s="4">
        <f>AVERAGE(G9:G13)</f>
        <v>450</v>
      </c>
      <c r="H19" s="4"/>
      <c r="I19" s="4"/>
      <c r="J19" s="4">
        <f>AVERAGE(J9:J13)</f>
        <v>420</v>
      </c>
      <c r="K19" s="4">
        <f>AVERAGE(K9:K13)</f>
        <v>-400</v>
      </c>
      <c r="L19" s="79"/>
      <c r="M19" s="79"/>
      <c r="N19" s="79"/>
    </row>
    <row r="20" spans="1:14" s="81" customFormat="1" ht="12.75">
      <c r="A20" s="76"/>
      <c r="B20" s="1" t="s">
        <v>26</v>
      </c>
      <c r="C20" s="1"/>
      <c r="D20" s="2"/>
      <c r="E20" s="21">
        <f aca="true" t="shared" si="0" ref="E20:K20">SUM(E8:E13)/5</f>
        <v>-80</v>
      </c>
      <c r="F20" s="29">
        <f t="shared" si="0"/>
        <v>260</v>
      </c>
      <c r="G20" s="21">
        <f t="shared" si="0"/>
        <v>250</v>
      </c>
      <c r="H20" s="21">
        <f t="shared" si="0"/>
        <v>0</v>
      </c>
      <c r="I20" s="21">
        <f t="shared" si="0"/>
        <v>0</v>
      </c>
      <c r="J20" s="21">
        <f>SUM(J8:J13)/5</f>
        <v>220</v>
      </c>
      <c r="K20" s="21">
        <f>SUM(K8:K13)/5</f>
        <v>-200</v>
      </c>
      <c r="L20" s="79"/>
      <c r="M20" s="79"/>
      <c r="N20" s="79"/>
    </row>
    <row r="21" spans="1:14" s="81" customFormat="1" ht="3.75" customHeight="1">
      <c r="A21" s="76"/>
      <c r="B21" s="1"/>
      <c r="C21" s="1"/>
      <c r="D21" s="2"/>
      <c r="E21" s="4"/>
      <c r="F21" s="5"/>
      <c r="G21" s="4"/>
      <c r="H21" s="4"/>
      <c r="I21" s="4"/>
      <c r="J21" s="4"/>
      <c r="K21" s="4"/>
      <c r="L21" s="79"/>
      <c r="M21" s="79"/>
      <c r="N21" s="79"/>
    </row>
    <row r="22" spans="1:14" s="81" customFormat="1" ht="14.25" customHeight="1">
      <c r="A22" s="76"/>
      <c r="B22" s="1" t="s">
        <v>6</v>
      </c>
      <c r="C22" s="1"/>
      <c r="D22" s="2"/>
      <c r="E22" s="28">
        <f aca="true" t="shared" si="1" ref="E22:K22">E19/(-E8)</f>
        <v>0.12</v>
      </c>
      <c r="F22" s="13">
        <f t="shared" si="1"/>
        <v>0.46</v>
      </c>
      <c r="G22" s="28">
        <f t="shared" si="1"/>
        <v>0.45</v>
      </c>
      <c r="H22" s="28" t="e">
        <f t="shared" si="1"/>
        <v>#DIV/0!</v>
      </c>
      <c r="I22" s="28" t="e">
        <f t="shared" si="1"/>
        <v>#DIV/0!</v>
      </c>
      <c r="J22" s="28">
        <f>J19/(-J8)</f>
        <v>0.42</v>
      </c>
      <c r="K22" s="28">
        <f>K19/(-K8)</f>
        <v>0.4</v>
      </c>
      <c r="L22" s="79"/>
      <c r="M22" s="79"/>
      <c r="N22" s="79"/>
    </row>
    <row r="23" spans="1:14" s="81" customFormat="1" ht="12.75">
      <c r="A23" s="76"/>
      <c r="B23" s="1" t="s">
        <v>27</v>
      </c>
      <c r="C23" s="1"/>
      <c r="D23" s="2"/>
      <c r="E23" s="12">
        <f aca="true" t="shared" si="2" ref="E23:K23">E20/(-E8)</f>
        <v>-0.08</v>
      </c>
      <c r="F23" s="13">
        <f t="shared" si="2"/>
        <v>0.26</v>
      </c>
      <c r="G23" s="12">
        <f t="shared" si="2"/>
        <v>0.25</v>
      </c>
      <c r="H23" s="12" t="e">
        <f t="shared" si="2"/>
        <v>#DIV/0!</v>
      </c>
      <c r="I23" s="12" t="e">
        <f t="shared" si="2"/>
        <v>#DIV/0!</v>
      </c>
      <c r="J23" s="12">
        <f>J20/(-J8)</f>
        <v>0.22</v>
      </c>
      <c r="K23" s="12">
        <f>K20/(-K8)</f>
        <v>0.2</v>
      </c>
      <c r="L23" s="79"/>
      <c r="M23" s="79"/>
      <c r="N23" s="79"/>
    </row>
    <row r="24" spans="1:14" s="81" customFormat="1" ht="2.25" customHeight="1">
      <c r="A24" s="76"/>
      <c r="B24" s="1"/>
      <c r="C24" s="1"/>
      <c r="D24" s="2"/>
      <c r="E24" s="6"/>
      <c r="F24" s="14"/>
      <c r="G24" s="14"/>
      <c r="H24" s="14"/>
      <c r="I24" s="14"/>
      <c r="J24" s="11"/>
      <c r="K24" s="11"/>
      <c r="L24" s="79"/>
      <c r="M24" s="79"/>
      <c r="N24" s="79"/>
    </row>
    <row r="25" spans="1:14" s="81" customFormat="1" ht="12.75">
      <c r="A25" s="76"/>
      <c r="B25" s="76" t="s">
        <v>7</v>
      </c>
      <c r="C25" s="76"/>
      <c r="D25" s="79"/>
      <c r="E25" s="78">
        <f>IRR($E$9:$E$14,0.1)</f>
        <v>-0.24575402110466016</v>
      </c>
      <c r="F25" s="14">
        <f>IRR(F8:F13,0.1)</f>
        <v>0.20919028022916808</v>
      </c>
      <c r="G25" s="14">
        <f>IRR(G8:G13,0.1)</f>
        <v>0.23598783171015003</v>
      </c>
      <c r="H25" s="80"/>
      <c r="I25" s="80"/>
      <c r="J25" s="121">
        <f>IRR(J8:J13,0.1)</f>
        <v>0.25380304701566425</v>
      </c>
      <c r="K25" s="121">
        <f>IRR(K8:K13,0.1)</f>
        <v>0.28649290249767567</v>
      </c>
      <c r="L25" s="79"/>
      <c r="M25" s="79"/>
      <c r="N25" s="79"/>
    </row>
    <row r="26" spans="1:13" ht="12.75">
      <c r="A26" s="1"/>
      <c r="B26" s="1"/>
      <c r="C26" s="1"/>
      <c r="D26" s="2"/>
      <c r="E26" s="1"/>
      <c r="F26" s="1"/>
      <c r="G26" s="1"/>
      <c r="H26" s="1"/>
      <c r="I26" s="1"/>
      <c r="J26" s="1"/>
      <c r="K26" s="2"/>
      <c r="L26" s="2"/>
      <c r="M26" s="2"/>
    </row>
    <row r="27" spans="1:13" ht="12.75">
      <c r="A27" s="1"/>
      <c r="B27" s="1" t="s">
        <v>40</v>
      </c>
      <c r="C27" s="1"/>
      <c r="D27" s="2"/>
      <c r="E27" s="73">
        <f>(E10/((1+E5)^$D10))+(E11/((1+E5)^$D11))+(E12/((1+E5)^$D12))+(E13/((1+E5)^$D13))+(E14/((1+E5)^$D14))</f>
        <v>502.2632582225506</v>
      </c>
      <c r="F27" s="73">
        <f>(F10/((1+F5)^$D10))+(F11/((1+F5)^$D11))+(F12/((1+F5)^$D12))+(F13/((1+F5)^$D13))+(F14/((1+F5)^$D14))</f>
        <v>1510.701579002924</v>
      </c>
      <c r="G27" s="73">
        <f>(G10/((1+G5)^$D10))+(G11/((1+G5)^$D11))+(G12/((1+G5)^$D12))+(G13/((1+G5)^$D13))+(G14/((1+G5)^$D14))</f>
        <v>1458.6683721305671</v>
      </c>
      <c r="H27" s="1"/>
      <c r="I27" s="1"/>
      <c r="J27" s="73">
        <f>(K10/((1+K5)^$D10))+(K11/((1+K5)^$D11))+(K12/((1+K5)^$D12))+(K13/((1+K5)^$D13))+(K14/((1+K5)^$D14))</f>
        <v>-1152.6783441270154</v>
      </c>
      <c r="K27" s="2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26"/>
  <sheetViews>
    <sheetView zoomScale="130" zoomScaleNormal="130" zoomScalePageLayoutView="0" workbookViewId="0" topLeftCell="A1">
      <selection activeCell="L5" sqref="L5"/>
    </sheetView>
  </sheetViews>
  <sheetFormatPr defaultColWidth="9.140625" defaultRowHeight="12.75"/>
  <cols>
    <col min="1" max="1" width="2.421875" style="0" customWidth="1"/>
    <col min="2" max="2" width="4.140625" style="0" customWidth="1"/>
    <col min="3" max="3" width="12.57421875" style="0" customWidth="1"/>
    <col min="4" max="4" width="7.57421875" style="0" customWidth="1"/>
    <col min="5" max="5" width="9.28125" style="0" customWidth="1"/>
    <col min="6" max="6" width="10.421875" style="0" customWidth="1"/>
    <col min="7" max="7" width="10.7109375" style="0" customWidth="1"/>
    <col min="8" max="9" width="0.42578125" style="0" customWidth="1"/>
    <col min="10" max="10" width="11.421875" style="0" customWidth="1"/>
    <col min="11" max="11" width="12.00390625" style="0" customWidth="1"/>
    <col min="13" max="13" width="3.140625" style="0" customWidth="1"/>
  </cols>
  <sheetData>
    <row r="1" spans="1:13" ht="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</row>
    <row r="2" spans="1:19" ht="12.75">
      <c r="A2" s="1"/>
      <c r="B2" s="1"/>
      <c r="C2" s="1"/>
      <c r="D2" s="1"/>
      <c r="E2" s="1" t="s">
        <v>9</v>
      </c>
      <c r="F2" s="1"/>
      <c r="G2" s="1"/>
      <c r="H2" s="1"/>
      <c r="I2" s="1"/>
      <c r="J2" s="1"/>
      <c r="K2" s="2"/>
      <c r="L2" s="2"/>
      <c r="M2" s="2"/>
      <c r="N2" s="65"/>
      <c r="O2" s="65"/>
      <c r="P2" s="65"/>
      <c r="Q2" s="65"/>
      <c r="R2" s="65"/>
      <c r="S2" s="65"/>
    </row>
    <row r="3" spans="1:19" ht="12.75">
      <c r="A3" s="1"/>
      <c r="B3" s="1"/>
      <c r="C3" s="1"/>
      <c r="D3" s="1"/>
      <c r="E3" s="1" t="s">
        <v>39</v>
      </c>
      <c r="F3" s="1"/>
      <c r="G3" s="74">
        <v>0.1</v>
      </c>
      <c r="H3" s="1"/>
      <c r="I3" s="1"/>
      <c r="J3" s="1"/>
      <c r="K3" s="2"/>
      <c r="L3" s="2"/>
      <c r="M3" s="2"/>
      <c r="N3" s="65"/>
      <c r="O3" s="65"/>
      <c r="P3" s="65"/>
      <c r="Q3" s="65"/>
      <c r="R3" s="65"/>
      <c r="S3" s="65"/>
    </row>
    <row r="4" spans="1:19" ht="3.75" customHeight="1">
      <c r="A4" s="1"/>
      <c r="B4" s="1"/>
      <c r="C4" s="1"/>
      <c r="D4" s="1"/>
      <c r="E4" s="1"/>
      <c r="F4" s="1"/>
      <c r="G4" s="75"/>
      <c r="H4" s="1"/>
      <c r="I4" s="1"/>
      <c r="J4" s="1"/>
      <c r="K4" s="2"/>
      <c r="L4" s="2"/>
      <c r="M4" s="2"/>
      <c r="N4" s="65"/>
      <c r="O4" s="65"/>
      <c r="P4" s="65"/>
      <c r="Q4" s="65"/>
      <c r="R4" s="65"/>
      <c r="S4" s="65"/>
    </row>
    <row r="5" spans="1:19" ht="12.75">
      <c r="A5" s="1"/>
      <c r="B5" s="1"/>
      <c r="D5" s="111" t="s">
        <v>42</v>
      </c>
      <c r="E5" s="6">
        <f>G3</f>
        <v>0.1</v>
      </c>
      <c r="F5" s="6">
        <f>G3</f>
        <v>0.1</v>
      </c>
      <c r="G5" s="74">
        <f>G3</f>
        <v>0.1</v>
      </c>
      <c r="H5" s="4"/>
      <c r="I5" s="4"/>
      <c r="J5" s="6">
        <f>G3</f>
        <v>0.1</v>
      </c>
      <c r="K5" s="6">
        <f>G3</f>
        <v>0.1</v>
      </c>
      <c r="L5" s="65"/>
      <c r="M5" s="2"/>
      <c r="N5" s="65"/>
      <c r="O5" s="65"/>
      <c r="P5" s="65"/>
      <c r="Q5" s="65"/>
      <c r="R5" s="65"/>
      <c r="S5" s="65"/>
    </row>
    <row r="6" spans="1:19" ht="10.5" customHeight="1">
      <c r="A6" s="1"/>
      <c r="B6" s="1"/>
      <c r="C6" s="1"/>
      <c r="D6" s="1" t="s">
        <v>65</v>
      </c>
      <c r="E6" s="3" t="s">
        <v>1</v>
      </c>
      <c r="F6" s="3" t="s">
        <v>2</v>
      </c>
      <c r="G6" s="3" t="s">
        <v>3</v>
      </c>
      <c r="H6" s="3"/>
      <c r="I6" s="3"/>
      <c r="J6" s="3" t="s">
        <v>67</v>
      </c>
      <c r="K6" s="3" t="s">
        <v>4</v>
      </c>
      <c r="L6" s="65"/>
      <c r="M6" s="2"/>
      <c r="N6" s="65"/>
      <c r="O6" s="65"/>
      <c r="P6" s="65"/>
      <c r="Q6" s="65"/>
      <c r="R6" s="65"/>
      <c r="S6" s="65"/>
    </row>
    <row r="7" spans="1:19" ht="4.5" customHeight="1">
      <c r="A7" s="1"/>
      <c r="B7" s="1"/>
      <c r="C7" s="1"/>
      <c r="D7" s="4"/>
      <c r="E7" s="4"/>
      <c r="F7" s="4"/>
      <c r="G7" s="4"/>
      <c r="H7" s="4"/>
      <c r="I7" s="4"/>
      <c r="J7" s="4"/>
      <c r="K7" s="4"/>
      <c r="L7" s="65"/>
      <c r="M7" s="2"/>
      <c r="N7" s="65"/>
      <c r="O7" s="65"/>
      <c r="P7" s="65"/>
      <c r="Q7" s="65"/>
      <c r="R7" s="65"/>
      <c r="S7" s="65"/>
    </row>
    <row r="8" spans="1:19" ht="12.75">
      <c r="A8" s="1"/>
      <c r="B8" s="1"/>
      <c r="C8" s="1" t="s">
        <v>68</v>
      </c>
      <c r="D8" s="4">
        <v>0</v>
      </c>
      <c r="E8" s="4">
        <v>-1000</v>
      </c>
      <c r="F8" s="4">
        <v>-1000</v>
      </c>
      <c r="G8" s="4">
        <v>-1000</v>
      </c>
      <c r="H8" s="4"/>
      <c r="I8" s="4"/>
      <c r="J8" s="4">
        <v>-1000</v>
      </c>
      <c r="K8" s="4">
        <v>1000</v>
      </c>
      <c r="L8" s="65"/>
      <c r="M8" s="2"/>
      <c r="N8" s="88" t="s">
        <v>61</v>
      </c>
      <c r="O8" s="87"/>
      <c r="P8" s="87"/>
      <c r="Q8" s="87"/>
      <c r="R8" s="87"/>
      <c r="S8" s="87"/>
    </row>
    <row r="9" spans="1:19" ht="12.75">
      <c r="A9" s="1"/>
      <c r="B9" s="1"/>
      <c r="C9" s="1" t="s">
        <v>68</v>
      </c>
      <c r="D9" s="4">
        <v>1</v>
      </c>
      <c r="E9" s="4">
        <v>100</v>
      </c>
      <c r="F9" s="4">
        <v>0</v>
      </c>
      <c r="G9" s="4">
        <v>100</v>
      </c>
      <c r="H9" s="4"/>
      <c r="I9" s="4"/>
      <c r="J9" s="4">
        <v>200</v>
      </c>
      <c r="K9" s="4">
        <v>-400</v>
      </c>
      <c r="L9" s="65"/>
      <c r="M9" s="2"/>
      <c r="N9" s="85" t="s">
        <v>50</v>
      </c>
      <c r="O9" s="65"/>
      <c r="P9" s="65"/>
      <c r="Q9" s="65"/>
      <c r="R9" s="65"/>
      <c r="S9" s="65"/>
    </row>
    <row r="10" spans="1:19" ht="12.75">
      <c r="A10" s="1"/>
      <c r="B10" s="1"/>
      <c r="C10" s="1" t="s">
        <v>68</v>
      </c>
      <c r="D10" s="4">
        <v>2</v>
      </c>
      <c r="E10" s="4">
        <v>900</v>
      </c>
      <c r="F10" s="4">
        <v>0</v>
      </c>
      <c r="G10" s="4">
        <v>200</v>
      </c>
      <c r="H10" s="4"/>
      <c r="I10" s="4"/>
      <c r="J10" s="4">
        <v>300</v>
      </c>
      <c r="K10" s="4">
        <v>-400</v>
      </c>
      <c r="L10" s="65"/>
      <c r="M10" s="2"/>
      <c r="N10" s="85" t="s">
        <v>43</v>
      </c>
      <c r="O10" s="65"/>
      <c r="P10" s="65"/>
      <c r="Q10" s="65"/>
      <c r="R10" s="65"/>
      <c r="S10" s="65"/>
    </row>
    <row r="11" spans="1:19" ht="12.75">
      <c r="A11" s="1"/>
      <c r="B11" s="1"/>
      <c r="C11" s="1" t="s">
        <v>68</v>
      </c>
      <c r="D11" s="4">
        <v>3</v>
      </c>
      <c r="E11" s="4">
        <v>100</v>
      </c>
      <c r="F11" s="4">
        <v>300</v>
      </c>
      <c r="G11" s="4">
        <v>300</v>
      </c>
      <c r="H11" s="4"/>
      <c r="I11" s="4"/>
      <c r="J11" s="4">
        <v>500</v>
      </c>
      <c r="K11" s="4">
        <v>-400</v>
      </c>
      <c r="L11" s="65"/>
      <c r="M11" s="2"/>
      <c r="N11" s="85" t="s">
        <v>63</v>
      </c>
      <c r="O11" s="65"/>
      <c r="P11" s="65"/>
      <c r="Q11" s="65"/>
      <c r="R11" s="65"/>
      <c r="S11" s="65"/>
    </row>
    <row r="12" spans="1:19" ht="12.75">
      <c r="A12" s="1"/>
      <c r="B12" s="1"/>
      <c r="C12" s="1" t="s">
        <v>68</v>
      </c>
      <c r="D12" s="4">
        <v>4</v>
      </c>
      <c r="E12" s="4">
        <v>-100</v>
      </c>
      <c r="F12" s="4">
        <v>700</v>
      </c>
      <c r="G12" s="4">
        <v>700</v>
      </c>
      <c r="H12" s="4"/>
      <c r="I12" s="4"/>
      <c r="J12" s="4">
        <v>500</v>
      </c>
      <c r="K12" s="4">
        <v>-400</v>
      </c>
      <c r="L12" s="65"/>
      <c r="M12" s="2"/>
      <c r="N12" s="86" t="s">
        <v>44</v>
      </c>
      <c r="O12" s="65"/>
      <c r="P12" s="65"/>
      <c r="Q12" s="65"/>
      <c r="R12" s="65"/>
      <c r="S12" s="65"/>
    </row>
    <row r="13" spans="1:19" ht="12.75">
      <c r="A13" s="1"/>
      <c r="B13" s="1"/>
      <c r="C13" s="1" t="s">
        <v>68</v>
      </c>
      <c r="D13" s="4">
        <v>5</v>
      </c>
      <c r="E13" s="4">
        <v>-400</v>
      </c>
      <c r="F13" s="4">
        <v>1300</v>
      </c>
      <c r="G13" s="4">
        <v>950</v>
      </c>
      <c r="H13" s="4"/>
      <c r="I13" s="4"/>
      <c r="J13" s="4">
        <v>600</v>
      </c>
      <c r="K13" s="4">
        <v>-400</v>
      </c>
      <c r="L13" s="65"/>
      <c r="M13" s="2"/>
      <c r="N13" s="86" t="s">
        <v>45</v>
      </c>
      <c r="O13" s="65"/>
      <c r="P13" s="65"/>
      <c r="Q13" s="65"/>
      <c r="R13" s="65"/>
      <c r="S13" s="65"/>
    </row>
    <row r="14" spans="1:19" ht="3.75" customHeight="1">
      <c r="A14" s="1"/>
      <c r="B14" s="1"/>
      <c r="C14" s="1"/>
      <c r="D14" s="4"/>
      <c r="E14" s="4"/>
      <c r="F14" s="4"/>
      <c r="G14" s="4"/>
      <c r="H14" s="4"/>
      <c r="I14" s="4"/>
      <c r="J14" s="4"/>
      <c r="K14" s="4"/>
      <c r="L14" s="65"/>
      <c r="M14" s="2"/>
      <c r="O14" s="65"/>
      <c r="P14" s="65"/>
      <c r="Q14" s="65"/>
      <c r="R14" s="65"/>
      <c r="S14" s="65"/>
    </row>
    <row r="15" spans="1:19" ht="11.25" customHeight="1">
      <c r="A15" s="1"/>
      <c r="B15" s="1" t="s">
        <v>69</v>
      </c>
      <c r="C15" s="1"/>
      <c r="D15" s="4"/>
      <c r="E15" s="70">
        <f>SUM(E9:E13)</f>
        <v>600</v>
      </c>
      <c r="F15" s="71">
        <f>SUM(F9:F13)</f>
        <v>2300</v>
      </c>
      <c r="G15" s="70">
        <f>SUM(G9:G13)</f>
        <v>2250</v>
      </c>
      <c r="H15" s="4"/>
      <c r="I15" s="4"/>
      <c r="J15" s="70">
        <f>SUM(J9:J13)</f>
        <v>2100</v>
      </c>
      <c r="K15" s="70">
        <f>SUM(K9:K13)</f>
        <v>-2000</v>
      </c>
      <c r="L15" s="65"/>
      <c r="M15" s="2"/>
      <c r="N15" s="85" t="s">
        <v>46</v>
      </c>
      <c r="O15" s="65"/>
      <c r="P15" s="65"/>
      <c r="Q15" s="65"/>
      <c r="R15" s="65"/>
      <c r="S15" s="65"/>
    </row>
    <row r="16" spans="1:19" ht="3" customHeight="1">
      <c r="A16" s="1"/>
      <c r="B16" s="1"/>
      <c r="C16" s="1"/>
      <c r="D16" s="4"/>
      <c r="E16" s="4"/>
      <c r="F16" s="4"/>
      <c r="G16" s="4"/>
      <c r="H16" s="4"/>
      <c r="I16" s="4"/>
      <c r="J16" s="4"/>
      <c r="K16" s="4"/>
      <c r="L16" s="65"/>
      <c r="M16" s="2"/>
      <c r="O16" s="65"/>
      <c r="P16" s="65"/>
      <c r="Q16" s="65"/>
      <c r="R16" s="65"/>
      <c r="S16" s="65"/>
    </row>
    <row r="17" spans="1:19" ht="12.75">
      <c r="A17" s="1"/>
      <c r="B17" s="1" t="s">
        <v>41</v>
      </c>
      <c r="C17" s="1"/>
      <c r="D17" s="2"/>
      <c r="E17" s="5">
        <v>2</v>
      </c>
      <c r="F17" s="4">
        <v>4</v>
      </c>
      <c r="G17" s="92">
        <f>payback!G17</f>
        <v>0</v>
      </c>
      <c r="H17" s="4"/>
      <c r="I17" s="4"/>
      <c r="J17" s="4">
        <v>3</v>
      </c>
      <c r="K17" s="4">
        <v>3.2</v>
      </c>
      <c r="L17" s="65"/>
      <c r="M17" s="2"/>
      <c r="N17" s="85" t="s">
        <v>47</v>
      </c>
      <c r="O17" s="65"/>
      <c r="P17" s="65"/>
      <c r="Q17" s="65"/>
      <c r="R17" s="65"/>
      <c r="S17" s="65"/>
    </row>
    <row r="18" spans="1:19" ht="4.5" customHeight="1">
      <c r="A18" s="1"/>
      <c r="B18" s="1"/>
      <c r="C18" s="1"/>
      <c r="D18" s="2"/>
      <c r="E18" s="5"/>
      <c r="F18" s="4"/>
      <c r="G18" s="4"/>
      <c r="H18" s="4"/>
      <c r="I18" s="4"/>
      <c r="J18" s="4"/>
      <c r="K18" s="4"/>
      <c r="L18" s="65"/>
      <c r="M18" s="2"/>
      <c r="O18" s="65"/>
      <c r="P18" s="65"/>
      <c r="Q18" s="65"/>
      <c r="R18" s="65"/>
      <c r="S18" s="65"/>
    </row>
    <row r="19" spans="1:19" ht="12.75">
      <c r="A19" s="1"/>
      <c r="B19" s="1" t="s">
        <v>25</v>
      </c>
      <c r="C19" s="1"/>
      <c r="D19" s="2"/>
      <c r="E19" s="4">
        <f>AVERAGE(E9:E13)</f>
        <v>120</v>
      </c>
      <c r="F19" s="5">
        <f>AVERAGE(F9:F13)</f>
        <v>460</v>
      </c>
      <c r="G19" s="4">
        <f>AVERAGE(G9:G13)</f>
        <v>450</v>
      </c>
      <c r="H19" s="4"/>
      <c r="I19" s="4"/>
      <c r="J19" s="4">
        <f>AVERAGE(J9:J13)</f>
        <v>420</v>
      </c>
      <c r="K19" s="4">
        <f>AVERAGE(K9:K13)</f>
        <v>-400</v>
      </c>
      <c r="L19" s="65"/>
      <c r="M19" s="2"/>
      <c r="N19" s="85" t="s">
        <v>48</v>
      </c>
      <c r="O19" s="65"/>
      <c r="P19" s="65"/>
      <c r="Q19" s="65"/>
      <c r="R19" s="65"/>
      <c r="S19" s="65"/>
    </row>
    <row r="20" spans="1:19" ht="12.75">
      <c r="A20" s="1"/>
      <c r="B20" s="1" t="s">
        <v>26</v>
      </c>
      <c r="C20" s="1"/>
      <c r="D20" s="2"/>
      <c r="E20" s="21">
        <f aca="true" t="shared" si="0" ref="E20:K20">SUM(E8:E13)/5</f>
        <v>-80</v>
      </c>
      <c r="F20" s="29">
        <f t="shared" si="0"/>
        <v>260</v>
      </c>
      <c r="G20" s="21">
        <f t="shared" si="0"/>
        <v>250</v>
      </c>
      <c r="H20" s="21">
        <f t="shared" si="0"/>
        <v>0</v>
      </c>
      <c r="I20" s="21">
        <f t="shared" si="0"/>
        <v>0</v>
      </c>
      <c r="J20" s="21">
        <f>SUM(J8:J13)/5</f>
        <v>220</v>
      </c>
      <c r="K20" s="21">
        <f>SUM(K8:K13)/5</f>
        <v>-200</v>
      </c>
      <c r="L20" s="65"/>
      <c r="M20" s="2"/>
      <c r="N20" s="86" t="s">
        <v>49</v>
      </c>
      <c r="O20" s="65"/>
      <c r="P20" s="65"/>
      <c r="Q20" s="65"/>
      <c r="R20" s="65"/>
      <c r="S20" s="65"/>
    </row>
    <row r="21" spans="1:19" ht="5.25" customHeight="1">
      <c r="A21" s="1"/>
      <c r="B21" s="1"/>
      <c r="C21" s="1"/>
      <c r="D21" s="2"/>
      <c r="E21" s="4"/>
      <c r="F21" s="5"/>
      <c r="G21" s="4"/>
      <c r="H21" s="4"/>
      <c r="I21" s="4"/>
      <c r="J21" s="4"/>
      <c r="K21" s="4"/>
      <c r="L21" s="65"/>
      <c r="M21" s="2"/>
      <c r="N21" s="65"/>
      <c r="O21" s="65"/>
      <c r="P21" s="65"/>
      <c r="Q21" s="65"/>
      <c r="R21" s="65"/>
      <c r="S21" s="65"/>
    </row>
    <row r="22" spans="1:19" ht="12.75">
      <c r="A22" s="1"/>
      <c r="B22" s="1" t="s">
        <v>6</v>
      </c>
      <c r="C22" s="1"/>
      <c r="D22" s="2"/>
      <c r="E22" s="28">
        <f aca="true" t="shared" si="1" ref="E22:K22">E19/(-E8)</f>
        <v>0.12</v>
      </c>
      <c r="F22" s="13">
        <f t="shared" si="1"/>
        <v>0.46</v>
      </c>
      <c r="G22" s="28">
        <f t="shared" si="1"/>
        <v>0.45</v>
      </c>
      <c r="H22" s="28" t="e">
        <f t="shared" si="1"/>
        <v>#DIV/0!</v>
      </c>
      <c r="I22" s="28" t="e">
        <f t="shared" si="1"/>
        <v>#DIV/0!</v>
      </c>
      <c r="J22" s="28">
        <f>J19/(-J8)</f>
        <v>0.42</v>
      </c>
      <c r="K22" s="28">
        <f>K19/(-K8)</f>
        <v>0.4</v>
      </c>
      <c r="L22" s="65"/>
      <c r="M22" s="2"/>
      <c r="N22" s="85" t="s">
        <v>64</v>
      </c>
      <c r="O22" s="65"/>
      <c r="P22" s="65"/>
      <c r="Q22" s="65"/>
      <c r="R22" s="65"/>
      <c r="S22" s="65"/>
    </row>
    <row r="23" spans="1:19" ht="12.75">
      <c r="A23" s="1"/>
      <c r="B23" s="1" t="s">
        <v>27</v>
      </c>
      <c r="C23" s="1"/>
      <c r="D23" s="2"/>
      <c r="E23" s="12">
        <f aca="true" t="shared" si="2" ref="E23:K23">E20/(-E8)</f>
        <v>-0.08</v>
      </c>
      <c r="F23" s="13">
        <f t="shared" si="2"/>
        <v>0.26</v>
      </c>
      <c r="G23" s="12">
        <f t="shared" si="2"/>
        <v>0.25</v>
      </c>
      <c r="H23" s="12" t="e">
        <f t="shared" si="2"/>
        <v>#DIV/0!</v>
      </c>
      <c r="I23" s="12" t="e">
        <f t="shared" si="2"/>
        <v>#DIV/0!</v>
      </c>
      <c r="J23" s="12">
        <f>J20/(-J8)</f>
        <v>0.22</v>
      </c>
      <c r="K23" s="12">
        <f>K20/(-K8)</f>
        <v>0.2</v>
      </c>
      <c r="L23" s="65"/>
      <c r="M23" s="2"/>
      <c r="N23" s="65"/>
      <c r="O23" s="65"/>
      <c r="P23" s="65"/>
      <c r="Q23" s="65"/>
      <c r="R23" s="65"/>
      <c r="S23" s="65"/>
    </row>
    <row r="24" spans="1:19" ht="4.5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65"/>
      <c r="M24" s="2"/>
      <c r="N24" s="65"/>
      <c r="O24" s="65"/>
      <c r="P24" s="65"/>
      <c r="Q24" s="65"/>
      <c r="R24" s="65"/>
      <c r="S24" s="65"/>
    </row>
    <row r="25" spans="1:19" ht="12.75">
      <c r="A25" s="1"/>
      <c r="B25" s="1" t="s">
        <v>7</v>
      </c>
      <c r="C25" s="1"/>
      <c r="D25" s="2"/>
      <c r="E25" s="6" t="e">
        <f>IRR($E$8:$E$13,0.1)</f>
        <v>#NUM!</v>
      </c>
      <c r="F25" s="14">
        <f>IRR(F8:F13,0.1)</f>
        <v>0.20919028022916808</v>
      </c>
      <c r="G25" s="14">
        <f>IRR(G8:G13,0.1)</f>
        <v>0.23598783171015003</v>
      </c>
      <c r="H25" s="14"/>
      <c r="I25" s="14"/>
      <c r="J25" s="14">
        <f>IRR(J8:J13,0.05)</f>
        <v>0.2538030470156274</v>
      </c>
      <c r="K25" s="14">
        <f>IRR(K8:K13,0.05)</f>
        <v>0.2864929024976439</v>
      </c>
      <c r="L25" s="65"/>
      <c r="M25" s="11"/>
      <c r="N25" s="65"/>
      <c r="O25" s="65"/>
      <c r="P25" s="65"/>
      <c r="Q25" s="65"/>
      <c r="R25" s="65"/>
      <c r="S25" s="65"/>
    </row>
    <row r="26" spans="1:19" ht="3" customHeight="1">
      <c r="A26" s="1"/>
      <c r="B26" s="1"/>
      <c r="C26" s="1"/>
      <c r="D26" s="2"/>
      <c r="E26" s="1"/>
      <c r="F26" s="1"/>
      <c r="G26" s="1"/>
      <c r="H26" s="1"/>
      <c r="I26" s="1"/>
      <c r="J26" s="1"/>
      <c r="K26" s="1"/>
      <c r="L26" s="65"/>
      <c r="M26" s="2"/>
      <c r="N26" s="65"/>
      <c r="O26" s="65"/>
      <c r="P26" s="65"/>
      <c r="Q26" s="65"/>
      <c r="R26" s="65"/>
      <c r="S26" s="65"/>
    </row>
    <row r="27" spans="1:19" ht="11.25" customHeight="1">
      <c r="A27" s="1"/>
      <c r="B27" s="1" t="s">
        <v>62</v>
      </c>
      <c r="C27" s="1"/>
      <c r="D27" s="2"/>
      <c r="E27" s="106">
        <f>(E9*'PV Factors'!$D17)+(E10*'PV Factors'!$D37)+(E11*'PV Factors'!$D57)+(E12*'PV Factors'!$D77)+(E13*'PV Factors'!$D97)</f>
        <v>593.1723491316416</v>
      </c>
      <c r="F27" s="106">
        <f>(F9*'PV Factors'!G17)+(F10*'PV Factors'!G37)+(F11*'PV Factors'!G57)+(F12*'PV Factors'!G77)+(F13*'PV Factors'!G97)</f>
        <v>1510.701579002924</v>
      </c>
      <c r="G27" s="106">
        <f>(G9*'PV Factors'!J17)+(G10*'PV Factors'!J37)+(G11*'PV Factors'!J57)+(G12*'PV Factors'!J77)+(G13*'PV Factors'!J97)</f>
        <v>1549.5774630396577</v>
      </c>
      <c r="H27" s="1"/>
      <c r="I27" s="1"/>
      <c r="J27" s="106">
        <f>(J9*'PV Factors'!$M17)+(J10*'PV Factors'!$M37)+(J11*'PV Factors'!$M57)+(J12*'PV Factors'!$M77)+(J13*'PV Factors'!$M97)</f>
        <v>1519.4689880845194</v>
      </c>
      <c r="K27" s="106">
        <f>(K9*'PV Factors'!$M17)+(K10*'PV Factors'!$M37)+(K11*'PV Factors'!$M57)+(K12*'PV Factors'!$M77)+(K13*'PV Factors'!$M97)</f>
        <v>-1516.314707763379</v>
      </c>
      <c r="L27" s="65"/>
      <c r="M27" s="2"/>
      <c r="N27" s="65"/>
      <c r="O27" s="65"/>
      <c r="P27" s="65"/>
      <c r="Q27" s="65"/>
      <c r="R27" s="65"/>
      <c r="S27" s="65"/>
    </row>
    <row r="28" spans="1:19" ht="2.25" customHeight="1">
      <c r="A28" s="1"/>
      <c r="B28" s="1"/>
      <c r="C28" s="1"/>
      <c r="D28" s="2"/>
      <c r="E28" s="1"/>
      <c r="F28" s="1"/>
      <c r="G28" s="1"/>
      <c r="H28" s="1"/>
      <c r="I28" s="1"/>
      <c r="J28" s="1"/>
      <c r="K28" s="1"/>
      <c r="L28" s="65"/>
      <c r="M28" s="2"/>
      <c r="N28" s="65"/>
      <c r="O28" s="65"/>
      <c r="P28" s="65"/>
      <c r="Q28" s="65"/>
      <c r="R28" s="65"/>
      <c r="S28" s="65"/>
    </row>
    <row r="29" spans="1:19" ht="12.75">
      <c r="A29" s="1"/>
      <c r="B29" s="1" t="s">
        <v>16</v>
      </c>
      <c r="C29" s="2"/>
      <c r="D29" s="2"/>
      <c r="E29" s="9">
        <f>E27+E8</f>
        <v>-406.82765086835843</v>
      </c>
      <c r="F29" s="24">
        <f>F27+F8</f>
        <v>510.70157900292406</v>
      </c>
      <c r="G29" s="107">
        <f>G27+G8</f>
        <v>549.5774630396577</v>
      </c>
      <c r="H29" s="9">
        <f>NPV($G$3,H9:H13)+H8</f>
        <v>0</v>
      </c>
      <c r="I29" s="9">
        <f>NPV($G$3,I9:I13)+I8</f>
        <v>0</v>
      </c>
      <c r="J29" s="24">
        <f>J27+J8</f>
        <v>519.4689880845194</v>
      </c>
      <c r="K29" s="24">
        <f>K27+K8</f>
        <v>-516.3147077633789</v>
      </c>
      <c r="M29" s="2"/>
      <c r="N29" s="65"/>
      <c r="O29" s="65"/>
      <c r="P29" s="65"/>
      <c r="Q29" s="65"/>
      <c r="R29" s="65"/>
      <c r="S29" s="65"/>
    </row>
    <row r="30" spans="1:19" ht="12.75">
      <c r="A30" s="1"/>
      <c r="B30" s="1"/>
      <c r="C30" s="1"/>
      <c r="E30" s="68"/>
      <c r="F30" s="68"/>
      <c r="G30" s="68"/>
      <c r="H30" s="68"/>
      <c r="I30" s="68"/>
      <c r="J30" s="68"/>
      <c r="K30" s="8"/>
      <c r="L30" s="2"/>
      <c r="M30" s="2"/>
      <c r="N30" s="65"/>
      <c r="O30" s="65"/>
      <c r="P30" s="65"/>
      <c r="Q30" s="65"/>
      <c r="R30" s="65"/>
      <c r="S30" s="65"/>
    </row>
    <row r="31" spans="1:19" ht="12.75">
      <c r="A31" s="1"/>
      <c r="B31" s="1"/>
      <c r="C31" s="1"/>
      <c r="D31" s="27"/>
      <c r="E31" s="72"/>
      <c r="F31" s="2"/>
      <c r="G31" s="2"/>
      <c r="H31" s="2"/>
      <c r="I31" s="2"/>
      <c r="J31" s="2"/>
      <c r="K31" s="8"/>
      <c r="L31" s="2"/>
      <c r="M31" s="2"/>
      <c r="N31" s="65"/>
      <c r="O31" s="65"/>
      <c r="P31" s="65"/>
      <c r="Q31" s="65"/>
      <c r="R31" s="65"/>
      <c r="S31" s="65"/>
    </row>
    <row r="32" spans="1:19" ht="12.75">
      <c r="A32" s="1"/>
      <c r="B32" s="1"/>
      <c r="C32" s="2"/>
      <c r="D32" s="2"/>
      <c r="E32" s="9"/>
      <c r="F32" s="9"/>
      <c r="G32" s="9"/>
      <c r="H32" s="9"/>
      <c r="I32" s="9"/>
      <c r="J32" s="9"/>
      <c r="K32" s="8"/>
      <c r="L32" s="2"/>
      <c r="M32" s="2"/>
      <c r="N32" s="65"/>
      <c r="O32" s="65"/>
      <c r="P32" s="65"/>
      <c r="Q32" s="65"/>
      <c r="R32" s="65"/>
      <c r="S32" s="65"/>
    </row>
    <row r="33" spans="1:19" ht="12.75">
      <c r="A33" s="1"/>
      <c r="B33" s="1"/>
      <c r="C33" s="2"/>
      <c r="D33" s="2"/>
      <c r="E33" s="2"/>
      <c r="F33" s="2"/>
      <c r="G33" s="2"/>
      <c r="H33" s="2"/>
      <c r="I33" s="2"/>
      <c r="J33" s="2"/>
      <c r="K33" s="8"/>
      <c r="L33" s="2"/>
      <c r="M33" s="2"/>
      <c r="N33" s="65"/>
      <c r="O33" s="65"/>
      <c r="P33" s="65"/>
      <c r="Q33" s="65"/>
      <c r="R33" s="65"/>
      <c r="S33" s="65"/>
    </row>
    <row r="34" spans="1:19" ht="12.75">
      <c r="A34" s="1"/>
      <c r="B34" s="1"/>
      <c r="C34" s="2"/>
      <c r="D34" s="2"/>
      <c r="E34" s="9"/>
      <c r="F34" s="9"/>
      <c r="G34" s="9"/>
      <c r="H34" s="9"/>
      <c r="I34" s="9"/>
      <c r="J34" s="9"/>
      <c r="K34" s="8"/>
      <c r="L34" s="2"/>
      <c r="M34" s="2"/>
      <c r="N34" s="65"/>
      <c r="O34" s="65"/>
      <c r="P34" s="65"/>
      <c r="Q34" s="65"/>
      <c r="R34" s="65"/>
      <c r="S34" s="65"/>
    </row>
    <row r="35" spans="1:13" ht="12.75">
      <c r="A35" s="1"/>
      <c r="B35" s="1"/>
      <c r="C35" s="7"/>
      <c r="D35" s="2"/>
      <c r="E35" s="18"/>
      <c r="F35" s="18"/>
      <c r="G35" s="18"/>
      <c r="H35" s="18"/>
      <c r="I35" s="18"/>
      <c r="J35" s="18"/>
      <c r="K35" s="1"/>
      <c r="L35" s="2"/>
      <c r="M35" s="2"/>
    </row>
    <row r="36" spans="1:13" ht="12.75">
      <c r="A36" s="1"/>
      <c r="B36" s="2"/>
      <c r="C36" s="2"/>
      <c r="D36" s="2"/>
      <c r="E36" s="18"/>
      <c r="F36" s="18"/>
      <c r="G36" s="18"/>
      <c r="H36" s="18"/>
      <c r="I36" s="18"/>
      <c r="J36" s="18"/>
      <c r="K36" s="1"/>
      <c r="L36" s="2"/>
      <c r="M36" s="2"/>
    </row>
    <row r="37" spans="1:13" ht="12.75">
      <c r="A37" s="1"/>
      <c r="B37" s="1"/>
      <c r="C37" s="1"/>
      <c r="D37" s="18"/>
      <c r="E37" s="18"/>
      <c r="F37" s="18"/>
      <c r="G37" s="18"/>
      <c r="H37" s="18"/>
      <c r="I37" s="18"/>
      <c r="J37" s="18"/>
      <c r="K37" s="1"/>
      <c r="L37" s="2"/>
      <c r="M37" s="2"/>
    </row>
    <row r="38" spans="1:13" ht="12.75">
      <c r="A38" s="1"/>
      <c r="B38" s="1"/>
      <c r="C38" s="1"/>
      <c r="D38" s="18"/>
      <c r="E38" s="18"/>
      <c r="F38" s="18"/>
      <c r="G38" s="18"/>
      <c r="H38" s="18"/>
      <c r="I38" s="18"/>
      <c r="J38" s="18"/>
      <c r="K38" s="1"/>
      <c r="L38" s="2"/>
      <c r="M38" s="2"/>
    </row>
    <row r="39" spans="1:13" ht="12.75">
      <c r="A39" s="1"/>
      <c r="B39" s="1"/>
      <c r="C39" s="1"/>
      <c r="D39" s="18"/>
      <c r="E39" s="2"/>
      <c r="F39" s="2"/>
      <c r="G39" s="2"/>
      <c r="H39" s="2"/>
      <c r="I39" s="2"/>
      <c r="J39" s="2"/>
      <c r="K39" s="1"/>
      <c r="L39" s="2"/>
      <c r="M39" s="2"/>
    </row>
    <row r="40" spans="1:13" ht="12.75">
      <c r="A40" s="1"/>
      <c r="B40" s="1"/>
      <c r="C40" s="1"/>
      <c r="D40" s="1"/>
      <c r="E40" s="2"/>
      <c r="F40" s="2"/>
      <c r="G40" s="2"/>
      <c r="H40" s="2"/>
      <c r="I40" s="2"/>
      <c r="J40" s="2"/>
      <c r="K40" s="1"/>
      <c r="L40" s="2"/>
      <c r="M40" s="2"/>
    </row>
    <row r="41" spans="1:13" ht="12.75">
      <c r="A41" s="1"/>
      <c r="B41" s="1"/>
      <c r="C41" s="6"/>
      <c r="D41" s="1"/>
      <c r="E41" s="2"/>
      <c r="F41" s="2"/>
      <c r="G41" s="2"/>
      <c r="H41" s="2"/>
      <c r="I41" s="2"/>
      <c r="J41" s="2"/>
      <c r="K41" s="1"/>
      <c r="L41" s="2"/>
      <c r="M41" s="2"/>
    </row>
    <row r="42" spans="1:13" ht="12.75">
      <c r="A42" s="1"/>
      <c r="B42" s="1"/>
      <c r="C42" s="6"/>
      <c r="D42" s="1"/>
      <c r="E42" s="2"/>
      <c r="F42" s="2"/>
      <c r="G42" s="2"/>
      <c r="H42" s="2"/>
      <c r="I42" s="2"/>
      <c r="J42" s="2"/>
      <c r="K42" s="1"/>
      <c r="L42" s="2"/>
      <c r="M42" s="2"/>
    </row>
    <row r="43" spans="1:13" ht="12.75">
      <c r="A43" s="1"/>
      <c r="B43" s="1"/>
      <c r="C43" s="1"/>
      <c r="D43" s="1"/>
      <c r="E43" s="2"/>
      <c r="F43" s="2"/>
      <c r="G43" s="2"/>
      <c r="H43" s="2"/>
      <c r="I43" s="2"/>
      <c r="J43" s="2"/>
      <c r="K43" s="1"/>
      <c r="L43" s="2"/>
      <c r="M43" s="2"/>
    </row>
    <row r="44" spans="1:1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.75">
      <c r="A45" s="2"/>
      <c r="B45" s="19"/>
      <c r="C45" s="2"/>
      <c r="D45" s="20"/>
      <c r="E45" s="2"/>
      <c r="F45" s="2"/>
      <c r="G45" s="2"/>
      <c r="H45" s="2"/>
      <c r="I45" s="2"/>
      <c r="J45" s="2"/>
      <c r="K45" s="2"/>
      <c r="L45" s="11"/>
      <c r="M45" s="2"/>
    </row>
    <row r="46" spans="1:13" ht="15.75">
      <c r="A46" s="2"/>
      <c r="B46" s="19"/>
      <c r="C46" s="2"/>
      <c r="D46" s="19"/>
      <c r="E46" s="2"/>
      <c r="F46" s="2"/>
      <c r="G46" s="2"/>
      <c r="H46" s="2"/>
      <c r="I46" s="2"/>
      <c r="J46" s="2"/>
      <c r="K46" s="2"/>
      <c r="L46" s="2"/>
      <c r="M46" s="2"/>
    </row>
    <row r="47" spans="1:13" ht="15.75">
      <c r="A47" s="2"/>
      <c r="B47" s="19"/>
      <c r="C47" s="2"/>
      <c r="D47" s="19"/>
      <c r="E47" s="9"/>
      <c r="F47" s="8"/>
      <c r="G47" s="10"/>
      <c r="H47" s="10"/>
      <c r="I47" s="10"/>
      <c r="J47" s="30"/>
      <c r="K47" s="2"/>
      <c r="L47" s="2"/>
      <c r="M47" s="2"/>
    </row>
    <row r="48" spans="1:13" ht="15.75">
      <c r="A48" s="2"/>
      <c r="B48" s="19" t="s">
        <v>18</v>
      </c>
      <c r="C48" s="2" t="s">
        <v>19</v>
      </c>
      <c r="D48" s="19"/>
      <c r="E48" s="19">
        <f>STDEVP(E8:E12)</f>
        <v>606.6300355241241</v>
      </c>
      <c r="F48" s="19">
        <f>STDEVP(F8:F12)</f>
        <v>562.1387729022078</v>
      </c>
      <c r="G48" s="19">
        <f>STDEVP(G8:G12)</f>
        <v>567.8027826631356</v>
      </c>
      <c r="H48" s="19"/>
      <c r="I48" s="19"/>
      <c r="J48" s="19">
        <f>STDEVP(J8:J12)</f>
        <v>562.1387729022078</v>
      </c>
      <c r="K48" s="2"/>
      <c r="L48" s="2"/>
      <c r="M48" s="2"/>
    </row>
    <row r="49" spans="1:13" ht="15.75">
      <c r="A49" s="2"/>
      <c r="B49" s="19"/>
      <c r="C49" s="2"/>
      <c r="D49" s="19"/>
      <c r="E49" s="19"/>
      <c r="F49" s="19"/>
      <c r="G49" s="2"/>
      <c r="H49" s="2"/>
      <c r="I49" s="2"/>
      <c r="J49" s="2"/>
      <c r="K49" s="2"/>
      <c r="L49" s="2"/>
      <c r="M49" s="2"/>
    </row>
    <row r="50" spans="1:13" ht="12.75">
      <c r="A50" s="1"/>
      <c r="B50" s="1"/>
      <c r="C50" s="1"/>
      <c r="D50" s="1"/>
      <c r="E50" s="1" t="s">
        <v>10</v>
      </c>
      <c r="F50" s="1"/>
      <c r="G50" s="1"/>
      <c r="H50" s="1"/>
      <c r="I50" s="1"/>
      <c r="J50" s="1"/>
      <c r="K50" s="1"/>
      <c r="L50" s="2"/>
      <c r="M50" s="2"/>
    </row>
    <row r="51" spans="1:13" ht="12.75">
      <c r="A51" s="1"/>
      <c r="B51" s="1"/>
      <c r="C51" s="1"/>
      <c r="D51" s="1"/>
      <c r="E51" s="1"/>
      <c r="F51" s="1"/>
      <c r="G51" s="1"/>
      <c r="H51" s="25" t="s">
        <v>14</v>
      </c>
      <c r="I51" s="1"/>
      <c r="J51" s="1"/>
      <c r="K51" s="25" t="s">
        <v>14</v>
      </c>
      <c r="L51" s="2"/>
      <c r="M51" s="2"/>
    </row>
    <row r="52" spans="1:13" ht="12.75">
      <c r="A52" s="1"/>
      <c r="B52" s="1"/>
      <c r="C52" s="1"/>
      <c r="D52" s="3" t="s">
        <v>0</v>
      </c>
      <c r="E52" s="3" t="s">
        <v>1</v>
      </c>
      <c r="F52" s="3" t="s">
        <v>2</v>
      </c>
      <c r="G52" s="3" t="s">
        <v>3</v>
      </c>
      <c r="H52" s="26" t="s">
        <v>15</v>
      </c>
      <c r="I52" s="3"/>
      <c r="J52" s="3" t="s">
        <v>4</v>
      </c>
      <c r="K52" s="26" t="s">
        <v>15</v>
      </c>
      <c r="L52" s="2"/>
      <c r="M52" s="2"/>
    </row>
    <row r="53" spans="1:13" ht="12.75">
      <c r="A53" s="1"/>
      <c r="B53" s="1"/>
      <c r="C53" s="1"/>
      <c r="D53" s="4"/>
      <c r="E53" s="4"/>
      <c r="F53" s="4"/>
      <c r="G53" s="4"/>
      <c r="H53" s="4"/>
      <c r="I53" s="4"/>
      <c r="J53" s="4"/>
      <c r="K53" s="1"/>
      <c r="L53" s="2"/>
      <c r="M53" s="2"/>
    </row>
    <row r="54" spans="1:13" ht="12.75">
      <c r="A54" s="1"/>
      <c r="B54" s="1"/>
      <c r="C54" s="1"/>
      <c r="D54" s="4">
        <v>0</v>
      </c>
      <c r="E54" s="4">
        <v>-1000</v>
      </c>
      <c r="F54" s="4">
        <v>-1000</v>
      </c>
      <c r="G54" s="4">
        <v>-1000</v>
      </c>
      <c r="H54" s="21">
        <v>-1000</v>
      </c>
      <c r="I54" s="22">
        <v>-1000</v>
      </c>
      <c r="J54" s="4">
        <v>-1000</v>
      </c>
      <c r="K54" s="16">
        <f>J54</f>
        <v>-1000</v>
      </c>
      <c r="L54" s="17">
        <f>J54</f>
        <v>-1000</v>
      </c>
      <c r="M54" s="2"/>
    </row>
    <row r="55" spans="1:13" ht="12.75">
      <c r="A55" s="1"/>
      <c r="B55" s="1"/>
      <c r="C55" s="1"/>
      <c r="D55" s="4">
        <v>1</v>
      </c>
      <c r="E55" s="4">
        <v>100</v>
      </c>
      <c r="F55" s="4">
        <v>0</v>
      </c>
      <c r="G55" s="4">
        <v>100</v>
      </c>
      <c r="H55" s="21">
        <f>G55*(1+$D$31)^4</f>
        <v>100</v>
      </c>
      <c r="I55" s="22">
        <v>0</v>
      </c>
      <c r="J55" s="4">
        <v>200</v>
      </c>
      <c r="K55" s="16">
        <f>J55*(1+$D$31)^4</f>
        <v>200</v>
      </c>
      <c r="L55" s="17">
        <v>0</v>
      </c>
      <c r="M55" s="2"/>
    </row>
    <row r="56" spans="1:13" ht="12.75">
      <c r="A56" s="1"/>
      <c r="B56" s="1"/>
      <c r="C56" s="1"/>
      <c r="D56" s="4">
        <v>2</v>
      </c>
      <c r="E56" s="4">
        <v>900</v>
      </c>
      <c r="F56" s="4">
        <v>0</v>
      </c>
      <c r="G56" s="4">
        <v>200</v>
      </c>
      <c r="H56" s="21">
        <f>G56*(1+$D$31)^3</f>
        <v>200</v>
      </c>
      <c r="I56" s="22">
        <v>0</v>
      </c>
      <c r="J56" s="4">
        <v>300</v>
      </c>
      <c r="K56" s="16">
        <f>J56*(1+$D$31)^3</f>
        <v>300</v>
      </c>
      <c r="L56" s="17">
        <v>0</v>
      </c>
      <c r="M56" s="2"/>
    </row>
    <row r="57" spans="1:13" ht="12.75">
      <c r="A57" s="1"/>
      <c r="B57" s="1"/>
      <c r="C57" s="1"/>
      <c r="D57" s="4">
        <v>3</v>
      </c>
      <c r="E57" s="4">
        <v>100</v>
      </c>
      <c r="F57" s="4">
        <v>300</v>
      </c>
      <c r="G57" s="4">
        <v>300</v>
      </c>
      <c r="H57" s="21">
        <f>G57*(1+$D$31)^2</f>
        <v>300</v>
      </c>
      <c r="I57" s="22">
        <v>0</v>
      </c>
      <c r="J57" s="4">
        <v>500</v>
      </c>
      <c r="K57" s="16">
        <f>J57*(1+$D$31)^2</f>
        <v>500</v>
      </c>
      <c r="L57" s="17">
        <v>0</v>
      </c>
      <c r="M57" s="2"/>
    </row>
    <row r="58" spans="1:13" ht="12.75">
      <c r="A58" s="1"/>
      <c r="B58" s="1"/>
      <c r="C58" s="1"/>
      <c r="D58" s="4">
        <v>4</v>
      </c>
      <c r="E58" s="4">
        <v>-100</v>
      </c>
      <c r="F58" s="4">
        <v>700</v>
      </c>
      <c r="G58" s="4">
        <v>700</v>
      </c>
      <c r="H58" s="21">
        <f>G58*(1+$D$31)^1</f>
        <v>700</v>
      </c>
      <c r="I58" s="22">
        <v>0</v>
      </c>
      <c r="J58" s="4">
        <v>500</v>
      </c>
      <c r="K58" s="16">
        <f>J58*(1+$D$31)^1</f>
        <v>500</v>
      </c>
      <c r="L58" s="17">
        <v>0</v>
      </c>
      <c r="M58" s="2"/>
    </row>
    <row r="59" spans="1:13" ht="12.75">
      <c r="A59" s="1"/>
      <c r="B59" s="1"/>
      <c r="C59" s="1"/>
      <c r="D59" s="4">
        <v>5</v>
      </c>
      <c r="E59" s="4">
        <v>-400</v>
      </c>
      <c r="F59" s="4">
        <v>1300</v>
      </c>
      <c r="G59" s="4">
        <v>950</v>
      </c>
      <c r="H59" s="21">
        <f>G59*(1+$D$31)^0</f>
        <v>950</v>
      </c>
      <c r="I59" s="21">
        <f>SUM(H55:H59)</f>
        <v>2250</v>
      </c>
      <c r="J59" s="4">
        <v>600</v>
      </c>
      <c r="K59" s="16">
        <f>J59*(1+$D$31)^0</f>
        <v>600</v>
      </c>
      <c r="L59" s="16">
        <f>SUM(K55:K59)</f>
        <v>2100</v>
      </c>
      <c r="M59" s="2"/>
    </row>
    <row r="60" spans="1:13" ht="12.75">
      <c r="A60" s="1"/>
      <c r="B60" s="1"/>
      <c r="C60" s="1"/>
      <c r="D60" s="4"/>
      <c r="E60" s="4"/>
      <c r="F60" s="4"/>
      <c r="G60" s="4"/>
      <c r="H60" s="4"/>
      <c r="I60" s="4"/>
      <c r="J60" s="4"/>
      <c r="K60" s="1"/>
      <c r="L60" s="2"/>
      <c r="M60" s="2"/>
    </row>
    <row r="61" spans="1:13" ht="12.75">
      <c r="A61" s="1"/>
      <c r="B61" s="1" t="s">
        <v>5</v>
      </c>
      <c r="C61" s="1"/>
      <c r="D61" s="2"/>
      <c r="E61" s="5">
        <v>2</v>
      </c>
      <c r="F61" s="4">
        <v>4</v>
      </c>
      <c r="G61" s="4">
        <v>4</v>
      </c>
      <c r="H61" s="4"/>
      <c r="I61" s="4"/>
      <c r="J61" s="4">
        <v>3</v>
      </c>
      <c r="K61" s="1"/>
      <c r="L61" s="2"/>
      <c r="M61" s="2"/>
    </row>
    <row r="62" spans="1:13" ht="12.75">
      <c r="A62" s="1"/>
      <c r="B62" s="1"/>
      <c r="C62" s="1"/>
      <c r="D62" s="2"/>
      <c r="E62" s="4"/>
      <c r="F62" s="2"/>
      <c r="G62" s="2"/>
      <c r="H62" s="2"/>
      <c r="I62" s="2"/>
      <c r="J62" s="2"/>
      <c r="K62" s="1"/>
      <c r="L62" s="2"/>
      <c r="M62" s="2"/>
    </row>
    <row r="63" spans="1:13" ht="12.75">
      <c r="A63" s="1"/>
      <c r="B63" s="1" t="s">
        <v>6</v>
      </c>
      <c r="C63" s="1"/>
      <c r="D63" s="2"/>
      <c r="E63" s="12">
        <f>SUM(E54:E59)/5/-E54</f>
        <v>-0.08</v>
      </c>
      <c r="F63" s="13">
        <f>SUM(F54:F59)/5/-F54</f>
        <v>0.26</v>
      </c>
      <c r="G63" s="12">
        <f>SUM(G54:G60)/7/-G54</f>
        <v>0.17857142857142858</v>
      </c>
      <c r="H63" s="12"/>
      <c r="I63" s="12"/>
      <c r="J63" s="12">
        <f>SUM(J54:J60)/7/-J54</f>
        <v>0.15714285714285714</v>
      </c>
      <c r="K63" s="1"/>
      <c r="L63" s="2"/>
      <c r="M63" s="2"/>
    </row>
    <row r="64" spans="1:13" ht="12.75">
      <c r="A64" s="1"/>
      <c r="B64" s="1"/>
      <c r="C64" s="1"/>
      <c r="D64" s="2"/>
      <c r="E64" s="4"/>
      <c r="F64" s="2"/>
      <c r="G64" s="2"/>
      <c r="H64" s="2"/>
      <c r="I64" s="2"/>
      <c r="J64" s="2"/>
      <c r="K64" s="1"/>
      <c r="L64" s="2"/>
      <c r="M64" s="2"/>
    </row>
    <row r="65" spans="1:13" ht="12.75">
      <c r="A65" s="1"/>
      <c r="B65" s="1" t="s">
        <v>7</v>
      </c>
      <c r="C65" s="1"/>
      <c r="D65" s="2"/>
      <c r="E65" s="6">
        <f>IRR(E$55:$E$60,0.1)</f>
        <v>-0.24575402110466016</v>
      </c>
      <c r="F65" s="14" t="e">
        <f>IRR(F$55:F$60,0.1)</f>
        <v>#NUM!</v>
      </c>
      <c r="G65" s="14" t="e">
        <f>IRR(G$55:G$60,0.1)</f>
        <v>#NUM!</v>
      </c>
      <c r="H65" s="14"/>
      <c r="I65" s="14" t="e">
        <f>IRR(I$55:I$60,0.1)</f>
        <v>#NUM!</v>
      </c>
      <c r="J65" s="14" t="e">
        <f>IRR(J$55:J$60,0.1)</f>
        <v>#NUM!</v>
      </c>
      <c r="K65" s="11"/>
      <c r="L65" s="14" t="e">
        <f>IRR(L$55:L$60,0.1)</f>
        <v>#NUM!</v>
      </c>
      <c r="M65" s="2"/>
    </row>
    <row r="66" spans="1:13" ht="12.75">
      <c r="A66" s="1"/>
      <c r="B66" s="1"/>
      <c r="C66" s="1"/>
      <c r="D66" s="2"/>
      <c r="E66" s="1"/>
      <c r="F66" s="2"/>
      <c r="G66" s="2"/>
      <c r="H66" s="2"/>
      <c r="I66" s="2"/>
      <c r="J66" s="2"/>
      <c r="K66" s="1"/>
      <c r="L66" s="2"/>
      <c r="M66" s="2"/>
    </row>
    <row r="67" spans="1:13" ht="12.75">
      <c r="A67" s="1"/>
      <c r="B67" s="1" t="s">
        <v>8</v>
      </c>
      <c r="C67" s="15">
        <v>0.1</v>
      </c>
      <c r="D67" s="2"/>
      <c r="E67" s="9">
        <f>NPV($D$31,E55:E59)+E54</f>
        <v>-400</v>
      </c>
      <c r="F67" s="8">
        <f>NPV($D$31,F55:F59)+F54</f>
        <v>1300</v>
      </c>
      <c r="G67" s="10">
        <f>NPV($D$31,G55:G60)+G54</f>
        <v>1250</v>
      </c>
      <c r="H67" s="10"/>
      <c r="I67" s="10"/>
      <c r="J67" s="30">
        <f>NPV($D$31,J55:J60)+J54</f>
        <v>1100</v>
      </c>
      <c r="K67" s="8"/>
      <c r="L67" s="9">
        <f>NPV($D$31,L55:L59)+L54</f>
        <v>1100</v>
      </c>
      <c r="M67" s="2"/>
    </row>
    <row r="68" spans="1:13" ht="12.75">
      <c r="A68" s="1"/>
      <c r="B68" s="1"/>
      <c r="C68" s="7"/>
      <c r="D68" s="2"/>
      <c r="E68" s="18"/>
      <c r="F68" s="18"/>
      <c r="G68" s="18"/>
      <c r="H68" s="18"/>
      <c r="I68" s="18"/>
      <c r="J68" s="18"/>
      <c r="K68" s="1"/>
      <c r="L68" s="2"/>
      <c r="M68" s="2"/>
    </row>
    <row r="69" spans="1:13" ht="12.75">
      <c r="A69" s="1"/>
      <c r="B69" s="1"/>
      <c r="C69" s="7"/>
      <c r="D69" s="2"/>
      <c r="E69" s="18"/>
      <c r="F69" s="18"/>
      <c r="G69" s="18"/>
      <c r="H69" s="18"/>
      <c r="I69" s="18"/>
      <c r="J69" s="18"/>
      <c r="K69" s="1"/>
      <c r="L69" s="2"/>
      <c r="M69" s="2"/>
    </row>
    <row r="70" spans="1:13" ht="12.75">
      <c r="A70" s="1"/>
      <c r="B70" s="1"/>
      <c r="C70" s="7"/>
      <c r="D70" s="2"/>
      <c r="E70" s="18"/>
      <c r="F70" s="18"/>
      <c r="G70" s="18"/>
      <c r="H70" s="18"/>
      <c r="I70" s="18"/>
      <c r="J70" s="18"/>
      <c r="K70" s="1"/>
      <c r="L70" s="2"/>
      <c r="M70" s="2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>
      <c r="A72" s="2"/>
      <c r="B72" s="2"/>
      <c r="C72" s="2"/>
      <c r="D72" s="3" t="s">
        <v>0</v>
      </c>
      <c r="E72" s="3" t="s">
        <v>1</v>
      </c>
      <c r="F72" s="3" t="s">
        <v>2</v>
      </c>
      <c r="G72" s="3" t="s">
        <v>3</v>
      </c>
      <c r="H72" s="2"/>
      <c r="I72" s="2"/>
      <c r="J72" s="23" t="s">
        <v>13</v>
      </c>
      <c r="K72" s="23" t="s">
        <v>12</v>
      </c>
      <c r="L72" s="2"/>
      <c r="M72" s="2"/>
    </row>
    <row r="73" spans="1:13" ht="12.75">
      <c r="A73" s="2"/>
      <c r="B73" s="2"/>
      <c r="C73" s="2"/>
      <c r="D73" s="4"/>
      <c r="E73" s="4"/>
      <c r="F73" s="4"/>
      <c r="G73" s="4"/>
      <c r="H73" s="2"/>
      <c r="I73" s="2"/>
      <c r="J73" s="23"/>
      <c r="K73" s="23"/>
      <c r="L73" s="2"/>
      <c r="M73" s="2"/>
    </row>
    <row r="74" spans="1:13" ht="12.75">
      <c r="A74" s="2"/>
      <c r="B74" s="2"/>
      <c r="C74" s="2"/>
      <c r="D74" s="4">
        <v>0</v>
      </c>
      <c r="E74" s="4">
        <v>-100</v>
      </c>
      <c r="F74" s="4">
        <v>-100</v>
      </c>
      <c r="G74" s="4">
        <v>-100</v>
      </c>
      <c r="H74" s="2"/>
      <c r="I74" s="2"/>
      <c r="J74" s="23">
        <v>-200</v>
      </c>
      <c r="K74" s="23">
        <v>-200</v>
      </c>
      <c r="L74" s="2"/>
      <c r="M74" s="2"/>
    </row>
    <row r="75" spans="1:13" ht="12.75">
      <c r="A75" s="2"/>
      <c r="B75" s="2"/>
      <c r="C75" s="2"/>
      <c r="D75" s="4">
        <v>1</v>
      </c>
      <c r="E75" s="4">
        <v>0</v>
      </c>
      <c r="F75" s="4">
        <v>200</v>
      </c>
      <c r="G75" s="4">
        <v>400</v>
      </c>
      <c r="H75" s="2"/>
      <c r="I75" s="2"/>
      <c r="J75" s="23">
        <f>E75+G75</f>
        <v>400</v>
      </c>
      <c r="K75" s="23">
        <f>F75+G75</f>
        <v>600</v>
      </c>
      <c r="L75" s="2"/>
      <c r="M75" s="2"/>
    </row>
    <row r="76" spans="1:13" ht="12.75">
      <c r="A76" s="2"/>
      <c r="B76" s="2"/>
      <c r="C76" s="2"/>
      <c r="D76" s="4">
        <v>2</v>
      </c>
      <c r="E76" s="4">
        <v>500</v>
      </c>
      <c r="F76" s="4">
        <v>0</v>
      </c>
      <c r="G76" s="4">
        <v>0</v>
      </c>
      <c r="H76" s="2"/>
      <c r="I76" s="2"/>
      <c r="J76" s="23">
        <f>E76+G76</f>
        <v>500</v>
      </c>
      <c r="K76" s="23">
        <f>F76+G76</f>
        <v>0</v>
      </c>
      <c r="L76" s="2"/>
      <c r="M76" s="2"/>
    </row>
    <row r="77" spans="1:13" ht="12.75">
      <c r="A77" s="2"/>
      <c r="B77" s="2"/>
      <c r="C77" s="2"/>
      <c r="D77" s="4"/>
      <c r="E77" s="4"/>
      <c r="F77" s="4"/>
      <c r="G77" s="4"/>
      <c r="H77" s="2"/>
      <c r="I77" s="2"/>
      <c r="J77" s="23"/>
      <c r="K77" s="23"/>
      <c r="L77" s="2"/>
      <c r="M77" s="2"/>
    </row>
    <row r="78" spans="1:13" ht="12.75">
      <c r="A78" s="2"/>
      <c r="B78" s="2"/>
      <c r="C78" s="2"/>
      <c r="D78" s="4"/>
      <c r="E78" s="4"/>
      <c r="F78" s="4"/>
      <c r="G78" s="4"/>
      <c r="H78" s="2"/>
      <c r="I78" s="2"/>
      <c r="J78" s="23"/>
      <c r="K78" s="23"/>
      <c r="L78" s="2"/>
      <c r="M78" s="2"/>
    </row>
    <row r="79" spans="1:13" ht="12.75">
      <c r="A79" s="2"/>
      <c r="B79" s="2"/>
      <c r="C79" s="2"/>
      <c r="D79" s="4" t="s">
        <v>7</v>
      </c>
      <c r="E79" s="6">
        <f>IRR(E$74:$E$76,0.1)</f>
        <v>1.236067977499789</v>
      </c>
      <c r="F79" s="6">
        <f>IRR($F$74:F$76,0.1)</f>
        <v>1</v>
      </c>
      <c r="G79" s="6">
        <f>IRR($G$74:G$76,0.1)</f>
        <v>3</v>
      </c>
      <c r="H79" s="6">
        <f>IRR($E$74:H$76,0.1)</f>
        <v>0.35419856007457096</v>
      </c>
      <c r="I79" s="6">
        <f>IRR($E$74:I$76,0.1)</f>
        <v>0.35419856007457096</v>
      </c>
      <c r="J79" s="6">
        <f>IRR($J$74:J$76,0.1)</f>
        <v>1.8708286933694738</v>
      </c>
      <c r="K79" s="6">
        <f>IRR($K$74:K$76,0.1)</f>
        <v>1.9999999999999996</v>
      </c>
      <c r="L79" s="2"/>
      <c r="M79" s="2"/>
    </row>
    <row r="80" spans="1:13" ht="12.75">
      <c r="A80" s="2"/>
      <c r="B80" s="2"/>
      <c r="C80" s="2">
        <v>0.1</v>
      </c>
      <c r="D80" s="4" t="s">
        <v>11</v>
      </c>
      <c r="E80" s="24">
        <f>NPV($C80,E75:E77)+E74</f>
        <v>313.2231404958677</v>
      </c>
      <c r="F80" s="24">
        <f>NPV($C80,F75:F77)+F74</f>
        <v>81.81818181818181</v>
      </c>
      <c r="G80" s="24">
        <f>NPV($C80,G75:G77)+G74</f>
        <v>263.6363636363636</v>
      </c>
      <c r="H80" s="2"/>
      <c r="I80" s="2"/>
      <c r="J80" s="24">
        <f>NPV($C80,J75:J77)+J74</f>
        <v>576.8595041322313</v>
      </c>
      <c r="K80" s="24">
        <f>NPV($C80,K75:K77)+K74</f>
        <v>345.4545454545454</v>
      </c>
      <c r="L80" s="2"/>
      <c r="M80" s="2"/>
    </row>
    <row r="81" spans="1:1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P101"/>
  <sheetViews>
    <sheetView zoomScalePageLayoutView="0" workbookViewId="0" topLeftCell="A1">
      <selection activeCell="C102" sqref="C102"/>
    </sheetView>
  </sheetViews>
  <sheetFormatPr defaultColWidth="9.140625" defaultRowHeight="12.75"/>
  <cols>
    <col min="1" max="1" width="4.57421875" style="0" customWidth="1"/>
    <col min="2" max="2" width="5.7109375" style="0" customWidth="1"/>
    <col min="3" max="3" width="16.7109375" style="105" customWidth="1"/>
    <col min="4" max="4" width="16.28125" style="105" customWidth="1"/>
    <col min="6" max="6" width="18.28125" style="105" customWidth="1"/>
    <col min="7" max="7" width="20.8515625" style="105" customWidth="1"/>
    <col min="8" max="8" width="5.00390625" style="0" customWidth="1"/>
    <col min="9" max="9" width="15.00390625" style="105" customWidth="1"/>
    <col min="10" max="10" width="15.28125" style="105" customWidth="1"/>
    <col min="12" max="12" width="16.7109375" style="105" customWidth="1"/>
    <col min="13" max="13" width="16.8515625" style="105" customWidth="1"/>
  </cols>
  <sheetData>
    <row r="2" spans="3:13" ht="18">
      <c r="C2" s="108" t="s">
        <v>65</v>
      </c>
      <c r="D2" s="109" t="s">
        <v>1</v>
      </c>
      <c r="E2" s="99"/>
      <c r="F2" s="108" t="s">
        <v>65</v>
      </c>
      <c r="G2" s="109" t="s">
        <v>66</v>
      </c>
      <c r="H2" s="99"/>
      <c r="I2" s="108" t="s">
        <v>65</v>
      </c>
      <c r="J2" s="109" t="s">
        <v>3</v>
      </c>
      <c r="K2" s="99"/>
      <c r="L2" s="108" t="s">
        <v>65</v>
      </c>
      <c r="M2" s="109" t="s">
        <v>4</v>
      </c>
    </row>
    <row r="3" spans="3:13" ht="12.75">
      <c r="C3" s="100"/>
      <c r="D3" s="100"/>
      <c r="E3" s="99"/>
      <c r="F3" s="100"/>
      <c r="G3" s="100"/>
      <c r="H3" s="99"/>
      <c r="I3" s="100"/>
      <c r="J3" s="100"/>
      <c r="K3" s="99"/>
      <c r="L3" s="100"/>
      <c r="M3" s="100"/>
    </row>
    <row r="4" spans="3:16" ht="15.75">
      <c r="C4" s="101" t="s">
        <v>54</v>
      </c>
      <c r="D4" s="102">
        <f>NPV!E5</f>
        <v>0.1</v>
      </c>
      <c r="E4" s="94"/>
      <c r="F4" s="101" t="s">
        <v>54</v>
      </c>
      <c r="G4" s="102">
        <f>NPV!F5</f>
        <v>0.1</v>
      </c>
      <c r="I4" s="101" t="s">
        <v>54</v>
      </c>
      <c r="J4" s="102">
        <f>NPV!G5</f>
        <v>0.1</v>
      </c>
      <c r="L4" s="101" t="s">
        <v>54</v>
      </c>
      <c r="M4" s="102">
        <f>NPV!J5</f>
        <v>0.1</v>
      </c>
      <c r="O4" s="93"/>
      <c r="P4" s="94"/>
    </row>
    <row r="5" spans="3:16" ht="15.75">
      <c r="C5" s="101" t="s">
        <v>20</v>
      </c>
      <c r="D5" s="103">
        <v>1</v>
      </c>
      <c r="E5" s="95"/>
      <c r="F5" s="101" t="s">
        <v>20</v>
      </c>
      <c r="G5" s="103">
        <v>1</v>
      </c>
      <c r="I5" s="101" t="s">
        <v>20</v>
      </c>
      <c r="J5" s="103">
        <v>1</v>
      </c>
      <c r="L5" s="101" t="s">
        <v>20</v>
      </c>
      <c r="M5" s="103">
        <v>1</v>
      </c>
      <c r="O5" s="93"/>
      <c r="P5" s="95"/>
    </row>
    <row r="6" spans="3:16" ht="15.75">
      <c r="C6" s="101" t="s">
        <v>21</v>
      </c>
      <c r="D6" s="103">
        <v>1</v>
      </c>
      <c r="E6" s="95"/>
      <c r="F6" s="101" t="s">
        <v>21</v>
      </c>
      <c r="G6" s="103">
        <v>1</v>
      </c>
      <c r="I6" s="101" t="s">
        <v>21</v>
      </c>
      <c r="J6" s="103">
        <v>1</v>
      </c>
      <c r="L6" s="101" t="s">
        <v>21</v>
      </c>
      <c r="M6" s="103">
        <v>1</v>
      </c>
      <c r="O6" s="93"/>
      <c r="P6" s="95"/>
    </row>
    <row r="7" spans="3:16" ht="15.75">
      <c r="C7" s="101" t="s">
        <v>22</v>
      </c>
      <c r="D7" s="101">
        <f>D5*D6</f>
        <v>1</v>
      </c>
      <c r="E7" s="93"/>
      <c r="F7" s="101" t="s">
        <v>22</v>
      </c>
      <c r="G7" s="101">
        <f>G5*G6</f>
        <v>1</v>
      </c>
      <c r="H7" s="93"/>
      <c r="I7" s="101" t="s">
        <v>22</v>
      </c>
      <c r="J7" s="101">
        <f>J5*J6</f>
        <v>1</v>
      </c>
      <c r="L7" s="101" t="s">
        <v>22</v>
      </c>
      <c r="M7" s="101">
        <f>M5*M6</f>
        <v>1</v>
      </c>
      <c r="O7" s="93"/>
      <c r="P7" s="93"/>
    </row>
    <row r="8" spans="3:16" ht="15.75">
      <c r="C8" s="101"/>
      <c r="D8" s="101"/>
      <c r="E8" s="93"/>
      <c r="F8" s="101"/>
      <c r="G8" s="101"/>
      <c r="H8" s="93"/>
      <c r="I8" s="101"/>
      <c r="J8" s="101"/>
      <c r="L8" s="101"/>
      <c r="M8" s="101"/>
      <c r="O8" s="93"/>
      <c r="P8" s="93"/>
    </row>
    <row r="9" spans="3:16" ht="15.75">
      <c r="C9" s="104" t="s">
        <v>55</v>
      </c>
      <c r="D9" s="104" t="s">
        <v>56</v>
      </c>
      <c r="E9" s="96"/>
      <c r="F9" s="104" t="s">
        <v>55</v>
      </c>
      <c r="G9" s="104" t="s">
        <v>56</v>
      </c>
      <c r="H9" s="96"/>
      <c r="I9" s="104" t="s">
        <v>55</v>
      </c>
      <c r="J9" s="104" t="s">
        <v>56</v>
      </c>
      <c r="L9" s="104" t="s">
        <v>55</v>
      </c>
      <c r="M9" s="104" t="s">
        <v>56</v>
      </c>
      <c r="O9" s="96"/>
      <c r="P9" s="96"/>
    </row>
    <row r="10" spans="3:16" ht="15.75">
      <c r="C10" s="101"/>
      <c r="D10" s="101"/>
      <c r="E10" s="93"/>
      <c r="F10" s="101"/>
      <c r="G10" s="101"/>
      <c r="H10" s="96"/>
      <c r="I10" s="101"/>
      <c r="J10" s="101"/>
      <c r="L10" s="101"/>
      <c r="M10" s="101"/>
      <c r="O10" s="93"/>
      <c r="P10" s="93"/>
    </row>
    <row r="11" spans="3:16" ht="15.75">
      <c r="C11" s="101" t="s">
        <v>23</v>
      </c>
      <c r="D11" s="101">
        <f>(1+(D4/D5))^(D7)</f>
        <v>1.1</v>
      </c>
      <c r="E11" s="93"/>
      <c r="F11" s="101" t="s">
        <v>23</v>
      </c>
      <c r="G11" s="101">
        <f>(1+(G4/G5))^(G7)</f>
        <v>1.1</v>
      </c>
      <c r="H11" s="98"/>
      <c r="I11" s="101" t="s">
        <v>23</v>
      </c>
      <c r="J11" s="101">
        <f>(1+(J4/J5))^(J7)</f>
        <v>1.1</v>
      </c>
      <c r="L11" s="101" t="s">
        <v>23</v>
      </c>
      <c r="M11" s="101">
        <f>(1+(M4/M5))^(M7)</f>
        <v>1.1</v>
      </c>
      <c r="O11" s="93"/>
      <c r="P11" s="93"/>
    </row>
    <row r="12" spans="3:16" ht="15.75">
      <c r="C12" s="101"/>
      <c r="D12" s="101"/>
      <c r="E12" s="93"/>
      <c r="F12" s="101"/>
      <c r="G12" s="101"/>
      <c r="H12" s="97"/>
      <c r="I12" s="101"/>
      <c r="J12" s="101"/>
      <c r="L12" s="101"/>
      <c r="M12" s="101"/>
      <c r="O12" s="93"/>
      <c r="P12" s="93"/>
    </row>
    <row r="13" spans="3:16" ht="15.75">
      <c r="C13" s="101" t="s">
        <v>57</v>
      </c>
      <c r="D13" s="101">
        <f>(D11-1)/(D4/D5)</f>
        <v>1.0000000000000009</v>
      </c>
      <c r="E13" s="93"/>
      <c r="F13" s="101" t="s">
        <v>57</v>
      </c>
      <c r="G13" s="101">
        <f>(G11-1)/(G4/G5)</f>
        <v>1.0000000000000009</v>
      </c>
      <c r="H13" s="97"/>
      <c r="I13" s="101" t="s">
        <v>57</v>
      </c>
      <c r="J13" s="101">
        <f>(J11-1)/(J4/J5)</f>
        <v>1.0000000000000009</v>
      </c>
      <c r="L13" s="101" t="s">
        <v>57</v>
      </c>
      <c r="M13" s="101">
        <f>(M11-1)/(M4/M5)</f>
        <v>1.0000000000000009</v>
      </c>
      <c r="O13" s="93"/>
      <c r="P13" s="93"/>
    </row>
    <row r="14" spans="3:16" ht="15.75">
      <c r="C14" s="101"/>
      <c r="D14" s="101"/>
      <c r="E14" s="93"/>
      <c r="F14" s="101"/>
      <c r="G14" s="101"/>
      <c r="H14" s="97"/>
      <c r="I14" s="101"/>
      <c r="J14" s="101"/>
      <c r="L14" s="101"/>
      <c r="M14" s="101"/>
      <c r="O14" s="93"/>
      <c r="P14" s="93"/>
    </row>
    <row r="15" spans="3:16" ht="15.75">
      <c r="C15" s="101" t="s">
        <v>58</v>
      </c>
      <c r="D15" s="101">
        <f>1/D13</f>
        <v>0.9999999999999991</v>
      </c>
      <c r="E15" s="93"/>
      <c r="F15" s="101" t="s">
        <v>58</v>
      </c>
      <c r="G15" s="101">
        <f>1/G13</f>
        <v>0.9999999999999991</v>
      </c>
      <c r="H15" s="97"/>
      <c r="I15" s="101" t="s">
        <v>58</v>
      </c>
      <c r="J15" s="101">
        <f>1/J13</f>
        <v>0.9999999999999991</v>
      </c>
      <c r="L15" s="101" t="s">
        <v>58</v>
      </c>
      <c r="M15" s="101">
        <f>1/M13</f>
        <v>0.9999999999999991</v>
      </c>
      <c r="O15" s="93"/>
      <c r="P15" s="93"/>
    </row>
    <row r="16" spans="3:16" ht="15.75">
      <c r="C16" s="101"/>
      <c r="D16" s="101"/>
      <c r="E16" s="93"/>
      <c r="F16" s="101"/>
      <c r="G16" s="101"/>
      <c r="H16" s="97"/>
      <c r="I16" s="101"/>
      <c r="J16" s="101"/>
      <c r="L16" s="101"/>
      <c r="M16" s="101"/>
      <c r="O16" s="93"/>
      <c r="P16" s="93"/>
    </row>
    <row r="17" spans="3:16" ht="15.75">
      <c r="C17" s="101" t="s">
        <v>24</v>
      </c>
      <c r="D17" s="101">
        <f>1/D11</f>
        <v>0.9090909090909091</v>
      </c>
      <c r="E17" s="93"/>
      <c r="F17" s="101" t="s">
        <v>24</v>
      </c>
      <c r="G17" s="101">
        <f>1/G11</f>
        <v>0.9090909090909091</v>
      </c>
      <c r="H17" s="97"/>
      <c r="I17" s="101" t="s">
        <v>24</v>
      </c>
      <c r="J17" s="101">
        <f>1/J11</f>
        <v>0.9090909090909091</v>
      </c>
      <c r="L17" s="101" t="s">
        <v>24</v>
      </c>
      <c r="M17" s="101">
        <f>1/M11</f>
        <v>0.9090909090909091</v>
      </c>
      <c r="O17" s="93"/>
      <c r="P17" s="93"/>
    </row>
    <row r="18" spans="3:16" ht="15.75">
      <c r="C18" s="101"/>
      <c r="D18" s="101"/>
      <c r="E18" s="93"/>
      <c r="F18" s="101"/>
      <c r="G18" s="101"/>
      <c r="H18" s="97"/>
      <c r="I18" s="101"/>
      <c r="J18" s="101"/>
      <c r="L18" s="101"/>
      <c r="M18" s="101"/>
      <c r="O18" s="93"/>
      <c r="P18" s="93"/>
    </row>
    <row r="19" spans="3:16" ht="15.75">
      <c r="C19" s="101" t="s">
        <v>59</v>
      </c>
      <c r="D19" s="101">
        <f>(1-D17)/(D4/D5)</f>
        <v>0.9090909090909094</v>
      </c>
      <c r="E19" s="93"/>
      <c r="F19" s="101" t="s">
        <v>59</v>
      </c>
      <c r="G19" s="101">
        <f>(1-G17)/(G4/G5)</f>
        <v>0.9090909090909094</v>
      </c>
      <c r="H19" s="97"/>
      <c r="I19" s="101" t="s">
        <v>59</v>
      </c>
      <c r="J19" s="101">
        <f>(1-J17)/(J4/J5)</f>
        <v>0.9090909090909094</v>
      </c>
      <c r="L19" s="101" t="s">
        <v>59</v>
      </c>
      <c r="M19" s="101">
        <f>(1-M17)/(M4/M5)</f>
        <v>0.9090909090909094</v>
      </c>
      <c r="O19" s="93"/>
      <c r="P19" s="93"/>
    </row>
    <row r="20" spans="3:16" ht="15.75">
      <c r="C20" s="101"/>
      <c r="D20" s="101"/>
      <c r="E20" s="93"/>
      <c r="F20" s="101"/>
      <c r="G20" s="101"/>
      <c r="H20" s="97"/>
      <c r="I20" s="101"/>
      <c r="J20" s="101"/>
      <c r="L20" s="101"/>
      <c r="M20" s="101"/>
      <c r="O20" s="93"/>
      <c r="P20" s="93"/>
    </row>
    <row r="21" spans="3:16" ht="15.75">
      <c r="C21" s="101" t="s">
        <v>60</v>
      </c>
      <c r="D21" s="101">
        <f>1/D19</f>
        <v>1.0999999999999996</v>
      </c>
      <c r="E21" s="93"/>
      <c r="F21" s="101" t="s">
        <v>60</v>
      </c>
      <c r="G21" s="101">
        <f>1/G19</f>
        <v>1.0999999999999996</v>
      </c>
      <c r="H21" s="97"/>
      <c r="I21" s="101" t="s">
        <v>60</v>
      </c>
      <c r="J21" s="101">
        <f>1/J19</f>
        <v>1.0999999999999996</v>
      </c>
      <c r="L21" s="101" t="s">
        <v>60</v>
      </c>
      <c r="M21" s="101">
        <f>1/M19</f>
        <v>1.0999999999999996</v>
      </c>
      <c r="O21" s="93"/>
      <c r="P21" s="93"/>
    </row>
    <row r="22" spans="3:16" ht="15.75">
      <c r="C22" s="110"/>
      <c r="D22" s="110"/>
      <c r="E22" s="93"/>
      <c r="F22" s="110"/>
      <c r="G22" s="110"/>
      <c r="H22" s="93"/>
      <c r="I22" s="110"/>
      <c r="J22" s="110"/>
      <c r="L22" s="110"/>
      <c r="M22" s="110"/>
      <c r="O22" s="93"/>
      <c r="P22" s="93"/>
    </row>
    <row r="23" spans="3:16" ht="15.75">
      <c r="C23" s="101"/>
      <c r="D23" s="101"/>
      <c r="E23" s="93"/>
      <c r="F23" s="101"/>
      <c r="G23" s="101"/>
      <c r="H23" s="93"/>
      <c r="I23" s="101"/>
      <c r="J23" s="101"/>
      <c r="L23" s="101"/>
      <c r="M23" s="101"/>
      <c r="O23" s="93"/>
      <c r="P23" s="93"/>
    </row>
    <row r="24" spans="3:16" ht="15.75">
      <c r="C24" s="101" t="s">
        <v>54</v>
      </c>
      <c r="D24" s="102">
        <f>D4</f>
        <v>0.1</v>
      </c>
      <c r="E24" s="94"/>
      <c r="F24" s="101" t="s">
        <v>54</v>
      </c>
      <c r="G24" s="102">
        <f>G4</f>
        <v>0.1</v>
      </c>
      <c r="I24" s="101" t="s">
        <v>54</v>
      </c>
      <c r="J24" s="102">
        <f>J4</f>
        <v>0.1</v>
      </c>
      <c r="L24" s="101" t="s">
        <v>54</v>
      </c>
      <c r="M24" s="102">
        <f>M4</f>
        <v>0.1</v>
      </c>
      <c r="O24" s="93"/>
      <c r="P24" s="94"/>
    </row>
    <row r="25" spans="3:16" ht="15.75">
      <c r="C25" s="101" t="s">
        <v>20</v>
      </c>
      <c r="D25" s="103">
        <v>1</v>
      </c>
      <c r="E25" s="95"/>
      <c r="F25" s="101" t="s">
        <v>20</v>
      </c>
      <c r="G25" s="103">
        <v>1</v>
      </c>
      <c r="I25" s="101" t="s">
        <v>20</v>
      </c>
      <c r="J25" s="103">
        <v>1</v>
      </c>
      <c r="L25" s="101" t="s">
        <v>20</v>
      </c>
      <c r="M25" s="103">
        <v>1</v>
      </c>
      <c r="O25" s="93"/>
      <c r="P25" s="95"/>
    </row>
    <row r="26" spans="3:16" ht="15.75">
      <c r="C26" s="101" t="s">
        <v>21</v>
      </c>
      <c r="D26" s="103">
        <v>2</v>
      </c>
      <c r="E26" s="95"/>
      <c r="F26" s="101" t="s">
        <v>21</v>
      </c>
      <c r="G26" s="103">
        <v>2</v>
      </c>
      <c r="I26" s="101" t="s">
        <v>21</v>
      </c>
      <c r="J26" s="103">
        <v>2</v>
      </c>
      <c r="L26" s="101" t="s">
        <v>21</v>
      </c>
      <c r="M26" s="103">
        <v>2</v>
      </c>
      <c r="O26" s="93"/>
      <c r="P26" s="95"/>
    </row>
    <row r="27" spans="3:16" ht="15.75">
      <c r="C27" s="101" t="s">
        <v>22</v>
      </c>
      <c r="D27" s="101">
        <f>D25*D26</f>
        <v>2</v>
      </c>
      <c r="E27" s="93"/>
      <c r="F27" s="101" t="s">
        <v>22</v>
      </c>
      <c r="G27" s="101">
        <f>G25*G26</f>
        <v>2</v>
      </c>
      <c r="H27" s="93"/>
      <c r="I27" s="101" t="s">
        <v>22</v>
      </c>
      <c r="J27" s="101">
        <f>J25*J26</f>
        <v>2</v>
      </c>
      <c r="L27" s="101" t="s">
        <v>22</v>
      </c>
      <c r="M27" s="101">
        <f>M25*M26</f>
        <v>2</v>
      </c>
      <c r="O27" s="93"/>
      <c r="P27" s="93"/>
    </row>
    <row r="28" spans="3:16" ht="15.75">
      <c r="C28" s="101"/>
      <c r="D28" s="101"/>
      <c r="E28" s="93"/>
      <c r="F28" s="101"/>
      <c r="G28" s="101"/>
      <c r="H28" s="93"/>
      <c r="I28" s="101"/>
      <c r="J28" s="101"/>
      <c r="L28" s="101"/>
      <c r="M28" s="101"/>
      <c r="O28" s="93"/>
      <c r="P28" s="93"/>
    </row>
    <row r="29" spans="3:16" ht="15.75">
      <c r="C29" s="104" t="s">
        <v>55</v>
      </c>
      <c r="D29" s="104" t="s">
        <v>56</v>
      </c>
      <c r="E29" s="96"/>
      <c r="F29" s="104" t="s">
        <v>55</v>
      </c>
      <c r="G29" s="104" t="s">
        <v>56</v>
      </c>
      <c r="H29" s="96"/>
      <c r="I29" s="104" t="s">
        <v>55</v>
      </c>
      <c r="J29" s="104" t="s">
        <v>56</v>
      </c>
      <c r="L29" s="104" t="s">
        <v>55</v>
      </c>
      <c r="M29" s="104" t="s">
        <v>56</v>
      </c>
      <c r="O29" s="96"/>
      <c r="P29" s="96"/>
    </row>
    <row r="30" spans="3:16" ht="15.75">
      <c r="C30" s="101"/>
      <c r="D30" s="101"/>
      <c r="E30" s="93"/>
      <c r="F30" s="101"/>
      <c r="G30" s="101"/>
      <c r="H30" s="96"/>
      <c r="I30" s="101"/>
      <c r="J30" s="101"/>
      <c r="L30" s="101"/>
      <c r="M30" s="101"/>
      <c r="O30" s="93"/>
      <c r="P30" s="93"/>
    </row>
    <row r="31" spans="3:16" ht="15.75">
      <c r="C31" s="101" t="s">
        <v>23</v>
      </c>
      <c r="D31" s="101">
        <f>(1+(D24/D25))^(D27)</f>
        <v>1.2100000000000002</v>
      </c>
      <c r="E31" s="93"/>
      <c r="F31" s="101" t="s">
        <v>23</v>
      </c>
      <c r="G31" s="101">
        <f>(1+(G24/G25))^(G27)</f>
        <v>1.2100000000000002</v>
      </c>
      <c r="H31" s="98"/>
      <c r="I31" s="101" t="s">
        <v>23</v>
      </c>
      <c r="J31" s="101">
        <f>(1+(J24/J25))^(J27)</f>
        <v>1.2100000000000002</v>
      </c>
      <c r="L31" s="101" t="s">
        <v>23</v>
      </c>
      <c r="M31" s="101">
        <f>(1+(M24/M25))^(M27)</f>
        <v>1.2100000000000002</v>
      </c>
      <c r="O31" s="93"/>
      <c r="P31" s="93"/>
    </row>
    <row r="32" spans="3:16" ht="15.75">
      <c r="C32" s="101"/>
      <c r="D32" s="101"/>
      <c r="E32" s="93"/>
      <c r="F32" s="101"/>
      <c r="G32" s="101"/>
      <c r="H32" s="97"/>
      <c r="I32" s="101"/>
      <c r="J32" s="101"/>
      <c r="L32" s="101"/>
      <c r="M32" s="101"/>
      <c r="O32" s="93"/>
      <c r="P32" s="93"/>
    </row>
    <row r="33" spans="3:16" ht="15.75">
      <c r="C33" s="101" t="s">
        <v>57</v>
      </c>
      <c r="D33" s="101">
        <f>(D31-1)/(D24/D25)</f>
        <v>2.100000000000002</v>
      </c>
      <c r="E33" s="93"/>
      <c r="F33" s="101" t="s">
        <v>57</v>
      </c>
      <c r="G33" s="101">
        <f>(G31-1)/(G24/G25)</f>
        <v>2.100000000000002</v>
      </c>
      <c r="H33" s="97"/>
      <c r="I33" s="101" t="s">
        <v>57</v>
      </c>
      <c r="J33" s="101">
        <f>(J31-1)/(J24/J25)</f>
        <v>2.100000000000002</v>
      </c>
      <c r="L33" s="101" t="s">
        <v>57</v>
      </c>
      <c r="M33" s="101">
        <f>(M31-1)/(M24/M25)</f>
        <v>2.100000000000002</v>
      </c>
      <c r="O33" s="93"/>
      <c r="P33" s="93"/>
    </row>
    <row r="34" spans="3:16" ht="15.75">
      <c r="C34" s="101"/>
      <c r="D34" s="101"/>
      <c r="E34" s="93"/>
      <c r="F34" s="101"/>
      <c r="G34" s="101"/>
      <c r="H34" s="97"/>
      <c r="I34" s="101"/>
      <c r="J34" s="101"/>
      <c r="L34" s="101"/>
      <c r="M34" s="101"/>
      <c r="O34" s="93"/>
      <c r="P34" s="93"/>
    </row>
    <row r="35" spans="3:16" ht="15.75">
      <c r="C35" s="101" t="s">
        <v>58</v>
      </c>
      <c r="D35" s="101">
        <f>1/D33</f>
        <v>0.4761904761904758</v>
      </c>
      <c r="E35" s="93"/>
      <c r="F35" s="101" t="s">
        <v>58</v>
      </c>
      <c r="G35" s="101">
        <f>1/G33</f>
        <v>0.4761904761904758</v>
      </c>
      <c r="H35" s="97"/>
      <c r="I35" s="101" t="s">
        <v>58</v>
      </c>
      <c r="J35" s="101">
        <f>1/J33</f>
        <v>0.4761904761904758</v>
      </c>
      <c r="L35" s="101" t="s">
        <v>58</v>
      </c>
      <c r="M35" s="101">
        <f>1/M33</f>
        <v>0.4761904761904758</v>
      </c>
      <c r="O35" s="93"/>
      <c r="P35" s="93"/>
    </row>
    <row r="36" spans="3:16" ht="15.75">
      <c r="C36" s="101"/>
      <c r="D36" s="101"/>
      <c r="E36" s="93"/>
      <c r="F36" s="101"/>
      <c r="G36" s="101"/>
      <c r="H36" s="97"/>
      <c r="I36" s="101"/>
      <c r="J36" s="101"/>
      <c r="L36" s="101"/>
      <c r="M36" s="101"/>
      <c r="O36" s="93"/>
      <c r="P36" s="93"/>
    </row>
    <row r="37" spans="3:16" ht="15.75">
      <c r="C37" s="101" t="s">
        <v>24</v>
      </c>
      <c r="D37" s="101">
        <f>1/D31</f>
        <v>0.8264462809917354</v>
      </c>
      <c r="E37" s="93"/>
      <c r="F37" s="101" t="s">
        <v>24</v>
      </c>
      <c r="G37" s="101">
        <f>1/G31</f>
        <v>0.8264462809917354</v>
      </c>
      <c r="H37" s="97"/>
      <c r="I37" s="101" t="s">
        <v>24</v>
      </c>
      <c r="J37" s="101">
        <f>1/J31</f>
        <v>0.8264462809917354</v>
      </c>
      <c r="L37" s="101" t="s">
        <v>24</v>
      </c>
      <c r="M37" s="101">
        <f>1/M31</f>
        <v>0.8264462809917354</v>
      </c>
      <c r="O37" s="93"/>
      <c r="P37" s="93"/>
    </row>
    <row r="38" spans="3:16" ht="15.75">
      <c r="C38" s="101"/>
      <c r="D38" s="101"/>
      <c r="E38" s="93"/>
      <c r="F38" s="101"/>
      <c r="G38" s="101"/>
      <c r="H38" s="97"/>
      <c r="I38" s="101"/>
      <c r="J38" s="101"/>
      <c r="L38" s="101"/>
      <c r="M38" s="101"/>
      <c r="O38" s="93"/>
      <c r="P38" s="93"/>
    </row>
    <row r="39" spans="3:16" ht="15.75">
      <c r="C39" s="101" t="s">
        <v>59</v>
      </c>
      <c r="D39" s="101">
        <f>(1-D37)/(D24/D25)</f>
        <v>1.7355371900826455</v>
      </c>
      <c r="E39" s="93"/>
      <c r="F39" s="101" t="s">
        <v>59</v>
      </c>
      <c r="G39" s="101">
        <f>(1-G37)/(G24/G25)</f>
        <v>1.7355371900826455</v>
      </c>
      <c r="H39" s="97"/>
      <c r="I39" s="101" t="s">
        <v>59</v>
      </c>
      <c r="J39" s="101">
        <f>(1-J37)/(J24/J25)</f>
        <v>1.7355371900826455</v>
      </c>
      <c r="L39" s="101" t="s">
        <v>59</v>
      </c>
      <c r="M39" s="101">
        <f>(1-M37)/(M24/M25)</f>
        <v>1.7355371900826455</v>
      </c>
      <c r="O39" s="93"/>
      <c r="P39" s="93"/>
    </row>
    <row r="40" spans="3:16" ht="15.75">
      <c r="C40" s="101"/>
      <c r="D40" s="101"/>
      <c r="E40" s="93"/>
      <c r="F40" s="101"/>
      <c r="G40" s="101"/>
      <c r="H40" s="97"/>
      <c r="I40" s="101"/>
      <c r="J40" s="101"/>
      <c r="L40" s="101"/>
      <c r="M40" s="101"/>
      <c r="O40" s="93"/>
      <c r="P40" s="93"/>
    </row>
    <row r="41" spans="3:16" ht="15.75">
      <c r="C41" s="101" t="s">
        <v>60</v>
      </c>
      <c r="D41" s="101">
        <f>1/D39</f>
        <v>0.5761904761904759</v>
      </c>
      <c r="E41" s="93"/>
      <c r="F41" s="101" t="s">
        <v>60</v>
      </c>
      <c r="G41" s="101">
        <f>1/G39</f>
        <v>0.5761904761904759</v>
      </c>
      <c r="H41" s="97"/>
      <c r="I41" s="101" t="s">
        <v>60</v>
      </c>
      <c r="J41" s="101">
        <f>1/J39</f>
        <v>0.5761904761904759</v>
      </c>
      <c r="L41" s="101" t="s">
        <v>60</v>
      </c>
      <c r="M41" s="101">
        <f>1/M39</f>
        <v>0.5761904761904759</v>
      </c>
      <c r="O41" s="93"/>
      <c r="P41" s="93"/>
    </row>
    <row r="42" spans="3:13" ht="15.75">
      <c r="C42" s="110"/>
      <c r="D42" s="110"/>
      <c r="E42" s="93"/>
      <c r="F42" s="110"/>
      <c r="G42" s="110"/>
      <c r="H42" s="93"/>
      <c r="I42" s="110"/>
      <c r="J42" s="110"/>
      <c r="L42" s="110"/>
      <c r="M42" s="110"/>
    </row>
    <row r="44" spans="3:16" ht="15.75">
      <c r="C44" s="101" t="s">
        <v>54</v>
      </c>
      <c r="D44" s="102">
        <f>D4</f>
        <v>0.1</v>
      </c>
      <c r="E44" s="94"/>
      <c r="F44" s="101" t="s">
        <v>54</v>
      </c>
      <c r="G44" s="102">
        <f>G4</f>
        <v>0.1</v>
      </c>
      <c r="I44" s="101" t="s">
        <v>54</v>
      </c>
      <c r="J44" s="102">
        <f>J4</f>
        <v>0.1</v>
      </c>
      <c r="L44" s="101" t="s">
        <v>54</v>
      </c>
      <c r="M44" s="102">
        <f>M4</f>
        <v>0.1</v>
      </c>
      <c r="O44" s="93"/>
      <c r="P44" s="94"/>
    </row>
    <row r="45" spans="3:16" ht="15.75">
      <c r="C45" s="101" t="s">
        <v>20</v>
      </c>
      <c r="D45" s="103">
        <v>1</v>
      </c>
      <c r="E45" s="95"/>
      <c r="F45" s="101" t="s">
        <v>20</v>
      </c>
      <c r="G45" s="103">
        <v>1</v>
      </c>
      <c r="I45" s="101" t="s">
        <v>20</v>
      </c>
      <c r="J45" s="103">
        <v>1</v>
      </c>
      <c r="L45" s="101" t="s">
        <v>20</v>
      </c>
      <c r="M45" s="103">
        <v>1</v>
      </c>
      <c r="O45" s="93"/>
      <c r="P45" s="95"/>
    </row>
    <row r="46" spans="3:16" ht="15.75">
      <c r="C46" s="101" t="s">
        <v>21</v>
      </c>
      <c r="D46" s="103">
        <v>3</v>
      </c>
      <c r="E46" s="95"/>
      <c r="F46" s="101" t="s">
        <v>21</v>
      </c>
      <c r="G46" s="103">
        <v>3</v>
      </c>
      <c r="I46" s="101" t="s">
        <v>21</v>
      </c>
      <c r="J46" s="103">
        <v>3</v>
      </c>
      <c r="L46" s="101" t="s">
        <v>21</v>
      </c>
      <c r="M46" s="103">
        <v>3</v>
      </c>
      <c r="O46" s="93"/>
      <c r="P46" s="95"/>
    </row>
    <row r="47" spans="3:16" ht="15.75">
      <c r="C47" s="101" t="s">
        <v>22</v>
      </c>
      <c r="D47" s="101">
        <f>D45*D46</f>
        <v>3</v>
      </c>
      <c r="E47" s="93"/>
      <c r="F47" s="101" t="s">
        <v>22</v>
      </c>
      <c r="G47" s="101">
        <f>G45*G46</f>
        <v>3</v>
      </c>
      <c r="H47" s="93"/>
      <c r="I47" s="101" t="s">
        <v>22</v>
      </c>
      <c r="J47" s="101">
        <f>J45*J46</f>
        <v>3</v>
      </c>
      <c r="L47" s="101" t="s">
        <v>22</v>
      </c>
      <c r="M47" s="101">
        <f>M45*M46</f>
        <v>3</v>
      </c>
      <c r="O47" s="93"/>
      <c r="P47" s="93"/>
    </row>
    <row r="48" spans="3:16" ht="15.75">
      <c r="C48" s="101"/>
      <c r="D48" s="101"/>
      <c r="E48" s="93"/>
      <c r="F48" s="101"/>
      <c r="G48" s="101"/>
      <c r="H48" s="93"/>
      <c r="I48" s="101"/>
      <c r="J48" s="101"/>
      <c r="L48" s="101"/>
      <c r="M48" s="101"/>
      <c r="O48" s="93"/>
      <c r="P48" s="93"/>
    </row>
    <row r="49" spans="3:16" ht="15.75">
      <c r="C49" s="104" t="s">
        <v>55</v>
      </c>
      <c r="D49" s="104" t="s">
        <v>56</v>
      </c>
      <c r="E49" s="96"/>
      <c r="F49" s="104" t="s">
        <v>55</v>
      </c>
      <c r="G49" s="104" t="s">
        <v>56</v>
      </c>
      <c r="H49" s="96"/>
      <c r="I49" s="104" t="s">
        <v>55</v>
      </c>
      <c r="J49" s="104" t="s">
        <v>56</v>
      </c>
      <c r="L49" s="104" t="s">
        <v>55</v>
      </c>
      <c r="M49" s="104" t="s">
        <v>56</v>
      </c>
      <c r="O49" s="96"/>
      <c r="P49" s="96"/>
    </row>
    <row r="50" spans="3:16" ht="15.75">
      <c r="C50" s="101"/>
      <c r="D50" s="101"/>
      <c r="E50" s="93"/>
      <c r="F50" s="101"/>
      <c r="G50" s="101"/>
      <c r="H50" s="96"/>
      <c r="I50" s="101"/>
      <c r="J50" s="101"/>
      <c r="L50" s="101"/>
      <c r="M50" s="101"/>
      <c r="O50" s="93"/>
      <c r="P50" s="93"/>
    </row>
    <row r="51" spans="3:16" ht="15.75">
      <c r="C51" s="101" t="s">
        <v>23</v>
      </c>
      <c r="D51" s="101">
        <f>(1+(D44/D45))^(D47)</f>
        <v>1.3310000000000004</v>
      </c>
      <c r="E51" s="93"/>
      <c r="F51" s="101" t="s">
        <v>23</v>
      </c>
      <c r="G51" s="101">
        <f>(1+(G44/G45))^(G47)</f>
        <v>1.3310000000000004</v>
      </c>
      <c r="H51" s="98"/>
      <c r="I51" s="101" t="s">
        <v>23</v>
      </c>
      <c r="J51" s="101">
        <f>(1+(J44/J45))^(J47)</f>
        <v>1.3310000000000004</v>
      </c>
      <c r="L51" s="101" t="s">
        <v>23</v>
      </c>
      <c r="M51" s="101">
        <f>(1+(M44/M45))^(M47)</f>
        <v>1.3310000000000004</v>
      </c>
      <c r="O51" s="93"/>
      <c r="P51" s="93"/>
    </row>
    <row r="52" spans="3:16" ht="15.75">
      <c r="C52" s="101"/>
      <c r="D52" s="101"/>
      <c r="E52" s="93"/>
      <c r="F52" s="101"/>
      <c r="G52" s="101"/>
      <c r="H52" s="97"/>
      <c r="I52" s="101"/>
      <c r="J52" s="101"/>
      <c r="L52" s="101"/>
      <c r="M52" s="101"/>
      <c r="O52" s="93"/>
      <c r="P52" s="93"/>
    </row>
    <row r="53" spans="3:16" ht="15.75">
      <c r="C53" s="101" t="s">
        <v>57</v>
      </c>
      <c r="D53" s="101">
        <f>(D51-1)/(D44/D45)</f>
        <v>3.310000000000004</v>
      </c>
      <c r="E53" s="93"/>
      <c r="F53" s="101" t="s">
        <v>57</v>
      </c>
      <c r="G53" s="101">
        <f>(G51-1)/(G44/G45)</f>
        <v>3.310000000000004</v>
      </c>
      <c r="H53" s="97"/>
      <c r="I53" s="101" t="s">
        <v>57</v>
      </c>
      <c r="J53" s="101">
        <f>(J51-1)/(J44/J45)</f>
        <v>3.310000000000004</v>
      </c>
      <c r="L53" s="101" t="s">
        <v>57</v>
      </c>
      <c r="M53" s="101">
        <f>(M51-1)/(M44/M45)</f>
        <v>3.310000000000004</v>
      </c>
      <c r="O53" s="93"/>
      <c r="P53" s="93"/>
    </row>
    <row r="54" spans="3:16" ht="15.75">
      <c r="C54" s="101"/>
      <c r="D54" s="101"/>
      <c r="E54" s="93"/>
      <c r="F54" s="101"/>
      <c r="G54" s="101"/>
      <c r="H54" s="97"/>
      <c r="I54" s="101"/>
      <c r="J54" s="101"/>
      <c r="L54" s="101"/>
      <c r="M54" s="101"/>
      <c r="O54" s="93"/>
      <c r="P54" s="93"/>
    </row>
    <row r="55" spans="3:16" ht="15.75">
      <c r="C55" s="101" t="s">
        <v>58</v>
      </c>
      <c r="D55" s="101">
        <f>1/D53</f>
        <v>0.3021148036253773</v>
      </c>
      <c r="E55" s="93"/>
      <c r="F55" s="101" t="s">
        <v>58</v>
      </c>
      <c r="G55" s="101">
        <f>1/G53</f>
        <v>0.3021148036253773</v>
      </c>
      <c r="H55" s="97"/>
      <c r="I55" s="101" t="s">
        <v>58</v>
      </c>
      <c r="J55" s="101">
        <f>1/J53</f>
        <v>0.3021148036253773</v>
      </c>
      <c r="L55" s="101" t="s">
        <v>58</v>
      </c>
      <c r="M55" s="101">
        <f>1/M53</f>
        <v>0.3021148036253773</v>
      </c>
      <c r="O55" s="93"/>
      <c r="P55" s="93"/>
    </row>
    <row r="56" spans="3:16" ht="15.75">
      <c r="C56" s="101"/>
      <c r="D56" s="101"/>
      <c r="E56" s="93"/>
      <c r="F56" s="101"/>
      <c r="G56" s="101"/>
      <c r="H56" s="97"/>
      <c r="I56" s="101"/>
      <c r="J56" s="101"/>
      <c r="L56" s="101"/>
      <c r="M56" s="101"/>
      <c r="O56" s="93"/>
      <c r="P56" s="93"/>
    </row>
    <row r="57" spans="3:16" ht="15.75">
      <c r="C57" s="101" t="s">
        <v>24</v>
      </c>
      <c r="D57" s="101">
        <f>1/D51</f>
        <v>0.7513148009015775</v>
      </c>
      <c r="E57" s="93"/>
      <c r="F57" s="101" t="s">
        <v>24</v>
      </c>
      <c r="G57" s="101">
        <f>1/G51</f>
        <v>0.7513148009015775</v>
      </c>
      <c r="H57" s="97"/>
      <c r="I57" s="101" t="s">
        <v>24</v>
      </c>
      <c r="J57" s="101">
        <f>1/J51</f>
        <v>0.7513148009015775</v>
      </c>
      <c r="L57" s="101" t="s">
        <v>24</v>
      </c>
      <c r="M57" s="101">
        <f>1/M51</f>
        <v>0.7513148009015775</v>
      </c>
      <c r="O57" s="93"/>
      <c r="P57" s="93"/>
    </row>
    <row r="58" spans="3:16" ht="15.75">
      <c r="C58" s="101"/>
      <c r="D58" s="101"/>
      <c r="E58" s="93"/>
      <c r="F58" s="101"/>
      <c r="G58" s="101"/>
      <c r="H58" s="97"/>
      <c r="I58" s="101"/>
      <c r="J58" s="101"/>
      <c r="L58" s="101"/>
      <c r="M58" s="101"/>
      <c r="O58" s="93"/>
      <c r="P58" s="93"/>
    </row>
    <row r="59" spans="3:16" ht="15.75">
      <c r="C59" s="101" t="s">
        <v>59</v>
      </c>
      <c r="D59" s="101">
        <f>(1-D57)/(D44/D45)</f>
        <v>2.4868519909842246</v>
      </c>
      <c r="E59" s="93"/>
      <c r="F59" s="101" t="s">
        <v>59</v>
      </c>
      <c r="G59" s="101">
        <f>(1-G57)/(G44/G45)</f>
        <v>2.4868519909842246</v>
      </c>
      <c r="H59" s="97"/>
      <c r="I59" s="101" t="s">
        <v>59</v>
      </c>
      <c r="J59" s="101">
        <f>(1-J57)/(J44/J45)</f>
        <v>2.4868519909842246</v>
      </c>
      <c r="L59" s="101" t="s">
        <v>59</v>
      </c>
      <c r="M59" s="101">
        <f>(1-M57)/(M44/M45)</f>
        <v>2.4868519909842246</v>
      </c>
      <c r="O59" s="93"/>
      <c r="P59" s="93"/>
    </row>
    <row r="60" spans="3:16" ht="15.75">
      <c r="C60" s="101"/>
      <c r="D60" s="101"/>
      <c r="E60" s="93"/>
      <c r="F60" s="101"/>
      <c r="G60" s="101"/>
      <c r="H60" s="97"/>
      <c r="I60" s="101"/>
      <c r="J60" s="101"/>
      <c r="L60" s="101"/>
      <c r="M60" s="101"/>
      <c r="O60" s="93"/>
      <c r="P60" s="93"/>
    </row>
    <row r="61" spans="3:16" ht="15.75">
      <c r="C61" s="101" t="s">
        <v>60</v>
      </c>
      <c r="D61" s="101">
        <f>1/D59</f>
        <v>0.40211480362537727</v>
      </c>
      <c r="E61" s="93"/>
      <c r="F61" s="101" t="s">
        <v>60</v>
      </c>
      <c r="G61" s="101">
        <f>1/G59</f>
        <v>0.40211480362537727</v>
      </c>
      <c r="H61" s="97"/>
      <c r="I61" s="101" t="s">
        <v>60</v>
      </c>
      <c r="J61" s="101">
        <f>1/J59</f>
        <v>0.40211480362537727</v>
      </c>
      <c r="L61" s="101" t="s">
        <v>60</v>
      </c>
      <c r="M61" s="101">
        <f>1/M59</f>
        <v>0.40211480362537727</v>
      </c>
      <c r="O61" s="93"/>
      <c r="P61" s="93"/>
    </row>
    <row r="62" spans="3:13" ht="15.75">
      <c r="C62" s="110"/>
      <c r="D62" s="110"/>
      <c r="E62" s="93"/>
      <c r="F62" s="110"/>
      <c r="G62" s="110"/>
      <c r="H62" s="93"/>
      <c r="I62" s="110"/>
      <c r="J62" s="110"/>
      <c r="L62" s="110"/>
      <c r="M62" s="110"/>
    </row>
    <row r="64" spans="3:16" ht="15.75">
      <c r="C64" s="101" t="s">
        <v>54</v>
      </c>
      <c r="D64" s="102">
        <f>D4</f>
        <v>0.1</v>
      </c>
      <c r="E64" s="94"/>
      <c r="F64" s="101" t="s">
        <v>54</v>
      </c>
      <c r="G64" s="102">
        <f>G4</f>
        <v>0.1</v>
      </c>
      <c r="I64" s="101" t="s">
        <v>54</v>
      </c>
      <c r="J64" s="102">
        <f>J4</f>
        <v>0.1</v>
      </c>
      <c r="L64" s="101" t="s">
        <v>54</v>
      </c>
      <c r="M64" s="102">
        <f>M4</f>
        <v>0.1</v>
      </c>
      <c r="O64" s="93"/>
      <c r="P64" s="94"/>
    </row>
    <row r="65" spans="3:16" ht="15.75">
      <c r="C65" s="101" t="s">
        <v>20</v>
      </c>
      <c r="D65" s="103">
        <v>1</v>
      </c>
      <c r="E65" s="95"/>
      <c r="F65" s="101" t="s">
        <v>20</v>
      </c>
      <c r="G65" s="103">
        <v>1</v>
      </c>
      <c r="I65" s="101" t="s">
        <v>20</v>
      </c>
      <c r="J65" s="103">
        <v>1</v>
      </c>
      <c r="L65" s="101" t="s">
        <v>20</v>
      </c>
      <c r="M65" s="103">
        <v>1</v>
      </c>
      <c r="O65" s="93"/>
      <c r="P65" s="95"/>
    </row>
    <row r="66" spans="3:16" ht="15.75">
      <c r="C66" s="101" t="s">
        <v>21</v>
      </c>
      <c r="D66" s="103">
        <v>4</v>
      </c>
      <c r="E66" s="95"/>
      <c r="F66" s="101" t="s">
        <v>21</v>
      </c>
      <c r="G66" s="103">
        <v>4</v>
      </c>
      <c r="I66" s="101" t="s">
        <v>21</v>
      </c>
      <c r="J66" s="103">
        <v>4</v>
      </c>
      <c r="L66" s="101" t="s">
        <v>21</v>
      </c>
      <c r="M66" s="103">
        <v>4</v>
      </c>
      <c r="O66" s="93"/>
      <c r="P66" s="95"/>
    </row>
    <row r="67" spans="3:16" ht="15.75">
      <c r="C67" s="101" t="s">
        <v>22</v>
      </c>
      <c r="D67" s="101">
        <f>D65*D66</f>
        <v>4</v>
      </c>
      <c r="E67" s="93"/>
      <c r="F67" s="101" t="s">
        <v>22</v>
      </c>
      <c r="G67" s="101">
        <f>G65*G66</f>
        <v>4</v>
      </c>
      <c r="H67" s="93"/>
      <c r="I67" s="101" t="s">
        <v>22</v>
      </c>
      <c r="J67" s="101">
        <f>J65*J66</f>
        <v>4</v>
      </c>
      <c r="L67" s="101" t="s">
        <v>22</v>
      </c>
      <c r="M67" s="101">
        <f>M65*M66</f>
        <v>4</v>
      </c>
      <c r="O67" s="93"/>
      <c r="P67" s="93"/>
    </row>
    <row r="68" spans="3:16" ht="15.75">
      <c r="C68" s="101"/>
      <c r="D68" s="101"/>
      <c r="E68" s="93"/>
      <c r="F68" s="101"/>
      <c r="G68" s="101"/>
      <c r="H68" s="93"/>
      <c r="I68" s="101"/>
      <c r="J68" s="101"/>
      <c r="L68" s="101"/>
      <c r="M68" s="101"/>
      <c r="O68" s="93"/>
      <c r="P68" s="93"/>
    </row>
    <row r="69" spans="3:16" ht="15.75">
      <c r="C69" s="104" t="s">
        <v>55</v>
      </c>
      <c r="D69" s="104" t="s">
        <v>56</v>
      </c>
      <c r="E69" s="96"/>
      <c r="F69" s="104" t="s">
        <v>55</v>
      </c>
      <c r="G69" s="104" t="s">
        <v>56</v>
      </c>
      <c r="H69" s="96"/>
      <c r="I69" s="104" t="s">
        <v>55</v>
      </c>
      <c r="J69" s="104" t="s">
        <v>56</v>
      </c>
      <c r="L69" s="104" t="s">
        <v>55</v>
      </c>
      <c r="M69" s="104" t="s">
        <v>56</v>
      </c>
      <c r="O69" s="96"/>
      <c r="P69" s="96"/>
    </row>
    <row r="70" spans="3:16" ht="15.75">
      <c r="C70" s="101"/>
      <c r="D70" s="101"/>
      <c r="E70" s="93"/>
      <c r="F70" s="101"/>
      <c r="G70" s="101"/>
      <c r="H70" s="96"/>
      <c r="I70" s="101"/>
      <c r="J70" s="101"/>
      <c r="L70" s="101"/>
      <c r="M70" s="101"/>
      <c r="O70" s="93"/>
      <c r="P70" s="93"/>
    </row>
    <row r="71" spans="3:16" ht="15.75">
      <c r="C71" s="101" t="s">
        <v>23</v>
      </c>
      <c r="D71" s="101">
        <f>(1+(D64/D65))^(D67)</f>
        <v>1.4641000000000004</v>
      </c>
      <c r="E71" s="93"/>
      <c r="F71" s="101" t="s">
        <v>23</v>
      </c>
      <c r="G71" s="101">
        <f>(1+(G64/G65))^(G67)</f>
        <v>1.4641000000000004</v>
      </c>
      <c r="H71" s="98"/>
      <c r="I71" s="101" t="s">
        <v>23</v>
      </c>
      <c r="J71" s="101">
        <f>(1+(J64/J65))^(J67)</f>
        <v>1.4641000000000004</v>
      </c>
      <c r="L71" s="101" t="s">
        <v>23</v>
      </c>
      <c r="M71" s="101">
        <f>(1+(M64/M65))^(M67)</f>
        <v>1.4641000000000004</v>
      </c>
      <c r="O71" s="93"/>
      <c r="P71" s="93"/>
    </row>
    <row r="72" spans="3:16" ht="15.75">
      <c r="C72" s="101"/>
      <c r="D72" s="101"/>
      <c r="E72" s="93"/>
      <c r="F72" s="101"/>
      <c r="G72" s="101"/>
      <c r="H72" s="97"/>
      <c r="I72" s="101"/>
      <c r="J72" s="101"/>
      <c r="L72" s="101"/>
      <c r="M72" s="101"/>
      <c r="O72" s="93"/>
      <c r="P72" s="93"/>
    </row>
    <row r="73" spans="3:16" ht="15.75">
      <c r="C73" s="101" t="s">
        <v>57</v>
      </c>
      <c r="D73" s="101">
        <f>(D71-1)/(D64/D65)</f>
        <v>4.641000000000004</v>
      </c>
      <c r="E73" s="93"/>
      <c r="F73" s="101" t="s">
        <v>57</v>
      </c>
      <c r="G73" s="101">
        <f>(G71-1)/(G64/G65)</f>
        <v>4.641000000000004</v>
      </c>
      <c r="H73" s="97"/>
      <c r="I73" s="101" t="s">
        <v>57</v>
      </c>
      <c r="J73" s="101">
        <f>(J71-1)/(J64/J65)</f>
        <v>4.641000000000004</v>
      </c>
      <c r="L73" s="101" t="s">
        <v>57</v>
      </c>
      <c r="M73" s="101">
        <f>(M71-1)/(M64/M65)</f>
        <v>4.641000000000004</v>
      </c>
      <c r="O73" s="93"/>
      <c r="P73" s="93"/>
    </row>
    <row r="74" spans="3:16" ht="15.75">
      <c r="C74" s="101"/>
      <c r="D74" s="101"/>
      <c r="E74" s="93"/>
      <c r="F74" s="101"/>
      <c r="G74" s="101"/>
      <c r="H74" s="97"/>
      <c r="I74" s="101"/>
      <c r="J74" s="101"/>
      <c r="L74" s="101"/>
      <c r="M74" s="101"/>
      <c r="O74" s="93"/>
      <c r="P74" s="93"/>
    </row>
    <row r="75" spans="3:16" ht="15.75">
      <c r="C75" s="101" t="s">
        <v>58</v>
      </c>
      <c r="D75" s="101">
        <f>1/D73</f>
        <v>0.21547080370609767</v>
      </c>
      <c r="E75" s="93"/>
      <c r="F75" s="101" t="s">
        <v>58</v>
      </c>
      <c r="G75" s="101">
        <f>1/G73</f>
        <v>0.21547080370609767</v>
      </c>
      <c r="H75" s="97"/>
      <c r="I75" s="101" t="s">
        <v>58</v>
      </c>
      <c r="J75" s="101">
        <f>1/J73</f>
        <v>0.21547080370609767</v>
      </c>
      <c r="L75" s="101" t="s">
        <v>58</v>
      </c>
      <c r="M75" s="101">
        <f>1/M73</f>
        <v>0.21547080370609767</v>
      </c>
      <c r="O75" s="93"/>
      <c r="P75" s="93"/>
    </row>
    <row r="76" spans="3:16" ht="15.75">
      <c r="C76" s="101"/>
      <c r="D76" s="101"/>
      <c r="E76" s="93"/>
      <c r="F76" s="101"/>
      <c r="G76" s="101"/>
      <c r="H76" s="97"/>
      <c r="I76" s="101"/>
      <c r="J76" s="101"/>
      <c r="L76" s="101"/>
      <c r="M76" s="101"/>
      <c r="O76" s="93"/>
      <c r="P76" s="93"/>
    </row>
    <row r="77" spans="3:16" ht="15.75">
      <c r="C77" s="101" t="s">
        <v>24</v>
      </c>
      <c r="D77" s="101">
        <f>1/D71</f>
        <v>0.6830134553650705</v>
      </c>
      <c r="E77" s="93"/>
      <c r="F77" s="101" t="s">
        <v>24</v>
      </c>
      <c r="G77" s="101">
        <f>1/G71</f>
        <v>0.6830134553650705</v>
      </c>
      <c r="H77" s="97"/>
      <c r="I77" s="101" t="s">
        <v>24</v>
      </c>
      <c r="J77" s="101">
        <f>1/J71</f>
        <v>0.6830134553650705</v>
      </c>
      <c r="L77" s="101" t="s">
        <v>24</v>
      </c>
      <c r="M77" s="101">
        <f>1/M71</f>
        <v>0.6830134553650705</v>
      </c>
      <c r="O77" s="93"/>
      <c r="P77" s="93"/>
    </row>
    <row r="78" spans="3:16" ht="15.75">
      <c r="C78" s="101"/>
      <c r="D78" s="101"/>
      <c r="E78" s="93"/>
      <c r="F78" s="101"/>
      <c r="G78" s="101"/>
      <c r="H78" s="97"/>
      <c r="I78" s="101"/>
      <c r="J78" s="101"/>
      <c r="L78" s="101"/>
      <c r="M78" s="101"/>
      <c r="O78" s="93"/>
      <c r="P78" s="93"/>
    </row>
    <row r="79" spans="3:16" ht="15.75">
      <c r="C79" s="101" t="s">
        <v>59</v>
      </c>
      <c r="D79" s="101">
        <f>(1-D77)/(D64/D65)</f>
        <v>3.1698654463492946</v>
      </c>
      <c r="E79" s="93"/>
      <c r="F79" s="101" t="s">
        <v>59</v>
      </c>
      <c r="G79" s="101">
        <f>(1-G77)/(G64/G65)</f>
        <v>3.1698654463492946</v>
      </c>
      <c r="H79" s="97"/>
      <c r="I79" s="101" t="s">
        <v>59</v>
      </c>
      <c r="J79" s="101">
        <f>(1-J77)/(J64/J65)</f>
        <v>3.1698654463492946</v>
      </c>
      <c r="L79" s="101" t="s">
        <v>59</v>
      </c>
      <c r="M79" s="101">
        <f>(1-M77)/(M64/M65)</f>
        <v>3.1698654463492946</v>
      </c>
      <c r="O79" s="93"/>
      <c r="P79" s="93"/>
    </row>
    <row r="80" spans="3:16" ht="15.75">
      <c r="C80" s="101"/>
      <c r="D80" s="101"/>
      <c r="E80" s="93"/>
      <c r="F80" s="101"/>
      <c r="G80" s="101"/>
      <c r="H80" s="97"/>
      <c r="I80" s="101"/>
      <c r="J80" s="101"/>
      <c r="L80" s="101"/>
      <c r="M80" s="101"/>
      <c r="O80" s="93"/>
      <c r="P80" s="93"/>
    </row>
    <row r="81" spans="3:16" ht="15.75">
      <c r="C81" s="101" t="s">
        <v>60</v>
      </c>
      <c r="D81" s="101">
        <f>1/D79</f>
        <v>0.3154708037060977</v>
      </c>
      <c r="E81" s="93"/>
      <c r="F81" s="101" t="s">
        <v>60</v>
      </c>
      <c r="G81" s="101">
        <f>1/G79</f>
        <v>0.3154708037060977</v>
      </c>
      <c r="H81" s="97"/>
      <c r="I81" s="101" t="s">
        <v>60</v>
      </c>
      <c r="J81" s="101">
        <f>1/J79</f>
        <v>0.3154708037060977</v>
      </c>
      <c r="L81" s="101" t="s">
        <v>60</v>
      </c>
      <c r="M81" s="101">
        <f>1/M79</f>
        <v>0.3154708037060977</v>
      </c>
      <c r="O81" s="93"/>
      <c r="P81" s="93"/>
    </row>
    <row r="82" spans="3:13" ht="15.75">
      <c r="C82" s="110"/>
      <c r="D82" s="110"/>
      <c r="E82" s="93"/>
      <c r="F82" s="110"/>
      <c r="G82" s="110"/>
      <c r="H82" s="93"/>
      <c r="I82" s="110"/>
      <c r="J82" s="110"/>
      <c r="L82" s="110"/>
      <c r="M82" s="110"/>
    </row>
    <row r="84" spans="3:16" ht="15.75">
      <c r="C84" s="101" t="s">
        <v>54</v>
      </c>
      <c r="D84" s="102">
        <f>D4</f>
        <v>0.1</v>
      </c>
      <c r="E84" s="94"/>
      <c r="F84" s="101" t="s">
        <v>54</v>
      </c>
      <c r="G84" s="102">
        <f>G4</f>
        <v>0.1</v>
      </c>
      <c r="I84" s="101" t="s">
        <v>54</v>
      </c>
      <c r="J84" s="102">
        <f>J4</f>
        <v>0.1</v>
      </c>
      <c r="L84" s="101" t="s">
        <v>54</v>
      </c>
      <c r="M84" s="102">
        <f>M4</f>
        <v>0.1</v>
      </c>
      <c r="O84" s="93"/>
      <c r="P84" s="94"/>
    </row>
    <row r="85" spans="3:16" ht="15.75">
      <c r="C85" s="101" t="s">
        <v>20</v>
      </c>
      <c r="D85" s="103">
        <v>1</v>
      </c>
      <c r="E85" s="95"/>
      <c r="F85" s="101" t="s">
        <v>20</v>
      </c>
      <c r="G85" s="103">
        <v>1</v>
      </c>
      <c r="I85" s="101" t="s">
        <v>20</v>
      </c>
      <c r="J85" s="103">
        <v>1</v>
      </c>
      <c r="L85" s="101" t="s">
        <v>20</v>
      </c>
      <c r="M85" s="103">
        <v>1</v>
      </c>
      <c r="O85" s="93"/>
      <c r="P85" s="95"/>
    </row>
    <row r="86" spans="3:16" ht="15.75">
      <c r="C86" s="101" t="s">
        <v>21</v>
      </c>
      <c r="D86" s="103">
        <v>5</v>
      </c>
      <c r="E86" s="95"/>
      <c r="F86" s="101" t="s">
        <v>21</v>
      </c>
      <c r="G86" s="103">
        <v>5</v>
      </c>
      <c r="I86" s="101" t="s">
        <v>21</v>
      </c>
      <c r="J86" s="103">
        <v>5</v>
      </c>
      <c r="L86" s="101" t="s">
        <v>21</v>
      </c>
      <c r="M86" s="103">
        <v>5</v>
      </c>
      <c r="O86" s="93"/>
      <c r="P86" s="95"/>
    </row>
    <row r="87" spans="3:16" ht="15.75">
      <c r="C87" s="101" t="s">
        <v>22</v>
      </c>
      <c r="D87" s="101">
        <f>D85*D86</f>
        <v>5</v>
      </c>
      <c r="E87" s="93"/>
      <c r="F87" s="101" t="s">
        <v>22</v>
      </c>
      <c r="G87" s="101">
        <f>G85*G86</f>
        <v>5</v>
      </c>
      <c r="H87" s="93"/>
      <c r="I87" s="101" t="s">
        <v>22</v>
      </c>
      <c r="J87" s="101">
        <f>J85*J86</f>
        <v>5</v>
      </c>
      <c r="L87" s="101" t="s">
        <v>22</v>
      </c>
      <c r="M87" s="101">
        <f>M85*M86</f>
        <v>5</v>
      </c>
      <c r="O87" s="93"/>
      <c r="P87" s="93"/>
    </row>
    <row r="88" spans="3:16" ht="15.75">
      <c r="C88" s="101"/>
      <c r="D88" s="101"/>
      <c r="E88" s="93"/>
      <c r="F88" s="101"/>
      <c r="G88" s="101"/>
      <c r="H88" s="93"/>
      <c r="I88" s="101"/>
      <c r="J88" s="101"/>
      <c r="L88" s="101"/>
      <c r="M88" s="101"/>
      <c r="O88" s="93"/>
      <c r="P88" s="93"/>
    </row>
    <row r="89" spans="3:16" ht="15.75">
      <c r="C89" s="104" t="s">
        <v>55</v>
      </c>
      <c r="D89" s="104" t="s">
        <v>56</v>
      </c>
      <c r="E89" s="96"/>
      <c r="F89" s="104" t="s">
        <v>55</v>
      </c>
      <c r="G89" s="104" t="s">
        <v>56</v>
      </c>
      <c r="H89" s="96"/>
      <c r="I89" s="104" t="s">
        <v>55</v>
      </c>
      <c r="J89" s="104" t="s">
        <v>56</v>
      </c>
      <c r="L89" s="104" t="s">
        <v>55</v>
      </c>
      <c r="M89" s="104" t="s">
        <v>56</v>
      </c>
      <c r="O89" s="96"/>
      <c r="P89" s="96"/>
    </row>
    <row r="90" spans="3:16" ht="15.75">
      <c r="C90" s="101"/>
      <c r="D90" s="101"/>
      <c r="E90" s="93"/>
      <c r="F90" s="101"/>
      <c r="G90" s="101"/>
      <c r="H90" s="96"/>
      <c r="I90" s="101"/>
      <c r="J90" s="101"/>
      <c r="L90" s="101"/>
      <c r="M90" s="101"/>
      <c r="O90" s="93"/>
      <c r="P90" s="93"/>
    </row>
    <row r="91" spans="3:16" ht="15.75">
      <c r="C91" s="101" t="s">
        <v>23</v>
      </c>
      <c r="D91" s="101">
        <f>(1+(D84/D85))^(D87)</f>
        <v>1.6105100000000006</v>
      </c>
      <c r="E91" s="93"/>
      <c r="F91" s="101" t="s">
        <v>23</v>
      </c>
      <c r="G91" s="101">
        <f>(1+(G84/G85))^(G87)</f>
        <v>1.6105100000000006</v>
      </c>
      <c r="H91" s="98"/>
      <c r="I91" s="101" t="s">
        <v>23</v>
      </c>
      <c r="J91" s="101">
        <f>(1+(J84/J85))^(J87)</f>
        <v>1.6105100000000006</v>
      </c>
      <c r="L91" s="101" t="s">
        <v>23</v>
      </c>
      <c r="M91" s="101">
        <f>(1+(M84/M85))^(M87)</f>
        <v>1.6105100000000006</v>
      </c>
      <c r="O91" s="93"/>
      <c r="P91" s="93"/>
    </row>
    <row r="92" spans="3:16" ht="15.75">
      <c r="C92" s="101"/>
      <c r="D92" s="101"/>
      <c r="E92" s="93"/>
      <c r="F92" s="101"/>
      <c r="G92" s="101"/>
      <c r="H92" s="97"/>
      <c r="I92" s="101"/>
      <c r="J92" s="101"/>
      <c r="L92" s="101"/>
      <c r="M92" s="101"/>
      <c r="O92" s="93"/>
      <c r="P92" s="93"/>
    </row>
    <row r="93" spans="3:16" ht="15.75">
      <c r="C93" s="101" t="s">
        <v>57</v>
      </c>
      <c r="D93" s="101">
        <f>(D91-1)/(D84/D85)</f>
        <v>6.1051000000000055</v>
      </c>
      <c r="E93" s="93"/>
      <c r="F93" s="101" t="s">
        <v>57</v>
      </c>
      <c r="G93" s="101">
        <f>(G91-1)/(G84/G85)</f>
        <v>6.1051000000000055</v>
      </c>
      <c r="H93" s="97"/>
      <c r="I93" s="101" t="s">
        <v>57</v>
      </c>
      <c r="J93" s="101">
        <f>(J91-1)/(J84/J85)</f>
        <v>6.1051000000000055</v>
      </c>
      <c r="L93" s="101" t="s">
        <v>57</v>
      </c>
      <c r="M93" s="101">
        <f>(M91-1)/(M84/M85)</f>
        <v>6.1051000000000055</v>
      </c>
      <c r="O93" s="93"/>
      <c r="P93" s="93"/>
    </row>
    <row r="94" spans="3:16" ht="15.75">
      <c r="C94" s="101"/>
      <c r="D94" s="101"/>
      <c r="E94" s="93"/>
      <c r="F94" s="101"/>
      <c r="G94" s="101"/>
      <c r="H94" s="97"/>
      <c r="I94" s="101"/>
      <c r="J94" s="101"/>
      <c r="L94" s="101"/>
      <c r="M94" s="101"/>
      <c r="O94" s="93"/>
      <c r="P94" s="93"/>
    </row>
    <row r="95" spans="3:16" ht="15.75">
      <c r="C95" s="101" t="s">
        <v>58</v>
      </c>
      <c r="D95" s="101">
        <f>1/D93</f>
        <v>0.16379748079474524</v>
      </c>
      <c r="E95" s="93"/>
      <c r="F95" s="101" t="s">
        <v>58</v>
      </c>
      <c r="G95" s="101">
        <f>1/G93</f>
        <v>0.16379748079474524</v>
      </c>
      <c r="H95" s="97"/>
      <c r="I95" s="101" t="s">
        <v>58</v>
      </c>
      <c r="J95" s="101">
        <f>1/J93</f>
        <v>0.16379748079474524</v>
      </c>
      <c r="L95" s="101" t="s">
        <v>58</v>
      </c>
      <c r="M95" s="101">
        <f>1/M93</f>
        <v>0.16379748079474524</v>
      </c>
      <c r="O95" s="93"/>
      <c r="P95" s="93"/>
    </row>
    <row r="96" spans="3:16" ht="15.75">
      <c r="C96" s="101"/>
      <c r="D96" s="101"/>
      <c r="E96" s="93"/>
      <c r="F96" s="101"/>
      <c r="G96" s="101"/>
      <c r="H96" s="97"/>
      <c r="I96" s="101"/>
      <c r="J96" s="101"/>
      <c r="L96" s="101"/>
      <c r="M96" s="101"/>
      <c r="O96" s="93"/>
      <c r="P96" s="93"/>
    </row>
    <row r="97" spans="3:16" ht="15.75">
      <c r="C97" s="101" t="s">
        <v>24</v>
      </c>
      <c r="D97" s="101">
        <f>1/D91</f>
        <v>0.6209213230591549</v>
      </c>
      <c r="E97" s="93"/>
      <c r="F97" s="101" t="s">
        <v>24</v>
      </c>
      <c r="G97" s="101">
        <f>1/G91</f>
        <v>0.6209213230591549</v>
      </c>
      <c r="H97" s="97"/>
      <c r="I97" s="101" t="s">
        <v>24</v>
      </c>
      <c r="J97" s="101">
        <f>1/J91</f>
        <v>0.6209213230591549</v>
      </c>
      <c r="L97" s="101" t="s">
        <v>24</v>
      </c>
      <c r="M97" s="101">
        <f>1/M91</f>
        <v>0.6209213230591549</v>
      </c>
      <c r="O97" s="93"/>
      <c r="P97" s="93"/>
    </row>
    <row r="98" spans="3:16" ht="15.75">
      <c r="C98" s="101"/>
      <c r="D98" s="101"/>
      <c r="E98" s="93"/>
      <c r="F98" s="101"/>
      <c r="G98" s="101"/>
      <c r="H98" s="97"/>
      <c r="I98" s="101"/>
      <c r="J98" s="101"/>
      <c r="L98" s="101"/>
      <c r="M98" s="101"/>
      <c r="O98" s="93"/>
      <c r="P98" s="93"/>
    </row>
    <row r="99" spans="3:16" ht="15.75">
      <c r="C99" s="101" t="s">
        <v>59</v>
      </c>
      <c r="D99" s="101">
        <f>(1-D97)/(D84/D85)</f>
        <v>3.7907867694084505</v>
      </c>
      <c r="E99" s="93"/>
      <c r="F99" s="101" t="s">
        <v>59</v>
      </c>
      <c r="G99" s="101">
        <f>(1-G97)/(G84/G85)</f>
        <v>3.7907867694084505</v>
      </c>
      <c r="H99" s="97"/>
      <c r="I99" s="101" t="s">
        <v>59</v>
      </c>
      <c r="J99" s="101">
        <f>(1-J97)/(J84/J85)</f>
        <v>3.7907867694084505</v>
      </c>
      <c r="L99" s="101" t="s">
        <v>59</v>
      </c>
      <c r="M99" s="101">
        <f>(1-M97)/(M84/M85)</f>
        <v>3.7907867694084505</v>
      </c>
      <c r="O99" s="93"/>
      <c r="P99" s="93"/>
    </row>
    <row r="100" spans="3:16" ht="15.75">
      <c r="C100" s="101"/>
      <c r="D100" s="101"/>
      <c r="E100" s="93"/>
      <c r="F100" s="101"/>
      <c r="G100" s="101"/>
      <c r="H100" s="97"/>
      <c r="I100" s="101"/>
      <c r="J100" s="101"/>
      <c r="L100" s="101"/>
      <c r="M100" s="101"/>
      <c r="O100" s="93"/>
      <c r="P100" s="93"/>
    </row>
    <row r="101" spans="3:16" ht="15.75">
      <c r="C101" s="101" t="s">
        <v>60</v>
      </c>
      <c r="D101" s="101">
        <f>1/D99</f>
        <v>0.26379748079474524</v>
      </c>
      <c r="E101" s="93"/>
      <c r="F101" s="101" t="s">
        <v>60</v>
      </c>
      <c r="G101" s="101">
        <f>1/G99</f>
        <v>0.26379748079474524</v>
      </c>
      <c r="H101" s="97"/>
      <c r="I101" s="101" t="s">
        <v>60</v>
      </c>
      <c r="J101" s="101">
        <f>1/J99</f>
        <v>0.26379748079474524</v>
      </c>
      <c r="L101" s="101" t="s">
        <v>60</v>
      </c>
      <c r="M101" s="101">
        <f>1/M99</f>
        <v>0.26379748079474524</v>
      </c>
      <c r="O101" s="93"/>
      <c r="P101" s="9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3"/>
  <sheetViews>
    <sheetView zoomScale="120" zoomScaleNormal="120" zoomScalePageLayoutView="0" workbookViewId="0" topLeftCell="A1">
      <selection activeCell="J4" sqref="J4"/>
    </sheetView>
  </sheetViews>
  <sheetFormatPr defaultColWidth="9.140625" defaultRowHeight="12.75"/>
  <cols>
    <col min="8" max="8" width="0.5625" style="0" customWidth="1"/>
    <col min="9" max="9" width="0.71875" style="0" customWidth="1"/>
    <col min="11" max="11" width="3.7109375" style="0" customWidth="1"/>
    <col min="12" max="12" width="3.140625" style="0" customWidth="1"/>
  </cols>
  <sheetData>
    <row r="1" spans="1:17" ht="3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</row>
    <row r="2" spans="1:17" ht="12.75">
      <c r="A2" s="1"/>
      <c r="B2" s="1"/>
      <c r="C2" s="1"/>
      <c r="D2" s="1"/>
      <c r="E2" s="1" t="s">
        <v>9</v>
      </c>
      <c r="F2" s="1"/>
      <c r="G2" s="1"/>
      <c r="H2" s="1"/>
      <c r="I2" s="1"/>
      <c r="J2" s="1"/>
      <c r="K2" s="2"/>
      <c r="L2" s="2"/>
      <c r="M2" s="53" t="s">
        <v>37</v>
      </c>
      <c r="N2" s="54"/>
      <c r="O2" s="55"/>
      <c r="P2" s="56"/>
      <c r="Q2" s="2"/>
    </row>
    <row r="3" spans="1:17" ht="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57"/>
      <c r="N3" s="18"/>
      <c r="O3" s="18"/>
      <c r="P3" s="58"/>
      <c r="Q3" s="2"/>
    </row>
    <row r="4" spans="1:17" ht="12.75">
      <c r="A4" s="1"/>
      <c r="B4" s="1"/>
      <c r="C4" s="1"/>
      <c r="D4" s="3" t="s">
        <v>0</v>
      </c>
      <c r="E4" s="3" t="s">
        <v>1</v>
      </c>
      <c r="F4" s="3" t="s">
        <v>2</v>
      </c>
      <c r="G4" s="3" t="s">
        <v>3</v>
      </c>
      <c r="H4" s="3"/>
      <c r="I4" s="3"/>
      <c r="J4" s="3" t="s">
        <v>4</v>
      </c>
      <c r="K4" s="2"/>
      <c r="L4" s="2"/>
      <c r="M4" s="59" t="s">
        <v>32</v>
      </c>
      <c r="N4" s="45"/>
      <c r="O4" s="18"/>
      <c r="P4" s="58"/>
      <c r="Q4" s="2"/>
    </row>
    <row r="5" spans="1:17" ht="12.75">
      <c r="A5" s="1"/>
      <c r="B5" s="1"/>
      <c r="C5" s="1"/>
      <c r="D5" s="4"/>
      <c r="E5" s="4"/>
      <c r="F5" s="4"/>
      <c r="G5" s="4"/>
      <c r="H5" s="4"/>
      <c r="I5" s="4"/>
      <c r="J5" s="4"/>
      <c r="K5" s="2"/>
      <c r="L5" s="2"/>
      <c r="M5" s="59" t="s">
        <v>33</v>
      </c>
      <c r="N5" s="45" t="s">
        <v>38</v>
      </c>
      <c r="O5" s="45" t="s">
        <v>32</v>
      </c>
      <c r="P5" s="60">
        <f>G6</f>
        <v>-1000</v>
      </c>
      <c r="Q5" s="2"/>
    </row>
    <row r="6" spans="1:17" ht="12.75">
      <c r="A6" s="1"/>
      <c r="B6" s="1"/>
      <c r="C6" s="1"/>
      <c r="D6" s="4">
        <v>0</v>
      </c>
      <c r="E6" s="4">
        <v>-1000</v>
      </c>
      <c r="F6" s="4">
        <v>-1000</v>
      </c>
      <c r="G6" s="4">
        <v>-1000</v>
      </c>
      <c r="H6" s="4"/>
      <c r="I6" s="4"/>
      <c r="J6" s="4">
        <v>-1000</v>
      </c>
      <c r="K6" s="2"/>
      <c r="L6" s="2"/>
      <c r="M6" s="57"/>
      <c r="N6" s="18"/>
      <c r="O6" s="18"/>
      <c r="P6" s="58"/>
      <c r="Q6" s="2"/>
    </row>
    <row r="7" spans="1:17" ht="12.75">
      <c r="A7" s="1"/>
      <c r="B7" s="1"/>
      <c r="C7" s="1"/>
      <c r="D7" s="4">
        <v>1</v>
      </c>
      <c r="E7" s="4">
        <v>100</v>
      </c>
      <c r="F7" s="4">
        <v>0</v>
      </c>
      <c r="G7" s="4">
        <v>100</v>
      </c>
      <c r="H7" s="4"/>
      <c r="I7" s="4"/>
      <c r="J7" s="4">
        <v>200</v>
      </c>
      <c r="K7" s="2"/>
      <c r="L7" s="2"/>
      <c r="M7" s="61">
        <f>(1+$D$27)^($D$11-D7)</f>
        <v>1.4641000000000004</v>
      </c>
      <c r="N7" s="45">
        <v>100</v>
      </c>
      <c r="O7" s="48">
        <f>G7*M7</f>
        <v>146.41000000000005</v>
      </c>
      <c r="P7" s="60">
        <v>0</v>
      </c>
      <c r="Q7" s="2"/>
    </row>
    <row r="8" spans="1:17" ht="12.75">
      <c r="A8" s="1"/>
      <c r="B8" s="1"/>
      <c r="C8" s="1"/>
      <c r="D8" s="4">
        <v>2</v>
      </c>
      <c r="E8" s="4">
        <v>900</v>
      </c>
      <c r="F8" s="4">
        <v>0</v>
      </c>
      <c r="G8" s="4">
        <v>200</v>
      </c>
      <c r="H8" s="4"/>
      <c r="I8" s="4"/>
      <c r="J8" s="4">
        <v>300</v>
      </c>
      <c r="K8" s="2"/>
      <c r="L8" s="2"/>
      <c r="M8" s="61">
        <f>(1+$D$27)^($D$11-D8)</f>
        <v>1.3310000000000004</v>
      </c>
      <c r="N8" s="45">
        <v>200</v>
      </c>
      <c r="O8" s="48">
        <f>G8*M8</f>
        <v>266.2000000000001</v>
      </c>
      <c r="P8" s="60">
        <v>0</v>
      </c>
      <c r="Q8" s="2"/>
    </row>
    <row r="9" spans="1:17" ht="12.75">
      <c r="A9" s="1"/>
      <c r="B9" s="1"/>
      <c r="C9" s="1"/>
      <c r="D9" s="4">
        <v>3</v>
      </c>
      <c r="E9" s="4">
        <v>100</v>
      </c>
      <c r="F9" s="4">
        <v>300</v>
      </c>
      <c r="G9" s="4">
        <v>300</v>
      </c>
      <c r="H9" s="4"/>
      <c r="I9" s="4"/>
      <c r="J9" s="4">
        <v>500</v>
      </c>
      <c r="K9" s="2"/>
      <c r="L9" s="2"/>
      <c r="M9" s="61">
        <f>(1+$D$27)^($D$11-D9)</f>
        <v>1.2100000000000002</v>
      </c>
      <c r="N9" s="45">
        <v>300</v>
      </c>
      <c r="O9" s="48">
        <f>G9*M9</f>
        <v>363.00000000000006</v>
      </c>
      <c r="P9" s="60">
        <v>0</v>
      </c>
      <c r="Q9" s="2"/>
    </row>
    <row r="10" spans="1:17" ht="12.75">
      <c r="A10" s="1"/>
      <c r="B10" s="1"/>
      <c r="C10" s="1"/>
      <c r="D10" s="4">
        <v>4</v>
      </c>
      <c r="E10" s="4">
        <v>-100</v>
      </c>
      <c r="F10" s="4">
        <v>700</v>
      </c>
      <c r="G10" s="4">
        <v>700</v>
      </c>
      <c r="H10" s="4"/>
      <c r="I10" s="4"/>
      <c r="J10" s="4">
        <v>500</v>
      </c>
      <c r="K10" s="2"/>
      <c r="L10" s="2"/>
      <c r="M10" s="61">
        <f>(1+$D$27)^($D$11-D10)</f>
        <v>1.1</v>
      </c>
      <c r="N10" s="45">
        <v>700</v>
      </c>
      <c r="O10" s="48">
        <f>G10*M10</f>
        <v>770.0000000000001</v>
      </c>
      <c r="P10" s="60">
        <v>0</v>
      </c>
      <c r="Q10" s="2"/>
    </row>
    <row r="11" spans="1:17" ht="12.75">
      <c r="A11" s="1"/>
      <c r="B11" s="1"/>
      <c r="C11" s="1"/>
      <c r="D11" s="4">
        <v>5</v>
      </c>
      <c r="E11" s="4">
        <v>-400</v>
      </c>
      <c r="F11" s="4">
        <v>1300</v>
      </c>
      <c r="G11" s="4">
        <v>950</v>
      </c>
      <c r="H11" s="4"/>
      <c r="I11" s="4"/>
      <c r="J11" s="4">
        <v>600</v>
      </c>
      <c r="K11" s="2"/>
      <c r="L11" s="2"/>
      <c r="M11" s="61">
        <f>(1+$D$27)^($D$11-D11)</f>
        <v>1</v>
      </c>
      <c r="N11" s="45">
        <v>950</v>
      </c>
      <c r="O11" s="48">
        <f>G11*M11</f>
        <v>950</v>
      </c>
      <c r="P11" s="60">
        <f>SUM(O7:O11)</f>
        <v>2495.61</v>
      </c>
      <c r="Q11" s="2"/>
    </row>
    <row r="12" spans="1:17" ht="12.75">
      <c r="A12" s="1"/>
      <c r="B12" s="1"/>
      <c r="C12" s="1"/>
      <c r="D12" s="4"/>
      <c r="E12" s="4"/>
      <c r="F12" s="4"/>
      <c r="G12" s="4"/>
      <c r="H12" s="4"/>
      <c r="I12" s="4"/>
      <c r="J12" s="4"/>
      <c r="K12" s="2"/>
      <c r="L12" s="2"/>
      <c r="M12" s="57"/>
      <c r="N12" s="18"/>
      <c r="O12" s="18"/>
      <c r="P12" s="58"/>
      <c r="Q12" s="2"/>
    </row>
    <row r="13" spans="1:17" ht="13.5" thickBot="1">
      <c r="A13" s="1"/>
      <c r="B13" s="1"/>
      <c r="C13" s="1"/>
      <c r="D13" s="4"/>
      <c r="E13" s="4"/>
      <c r="F13" s="4"/>
      <c r="G13" s="4"/>
      <c r="H13" s="4"/>
      <c r="I13" s="4"/>
      <c r="J13" s="4"/>
      <c r="K13" s="2"/>
      <c r="L13" s="2"/>
      <c r="M13" s="62" t="s">
        <v>35</v>
      </c>
      <c r="N13" s="63"/>
      <c r="O13" s="63"/>
      <c r="P13" s="64">
        <f>IRR(P5:P11,0.05)</f>
        <v>0.20070230247069087</v>
      </c>
      <c r="Q13" s="2"/>
    </row>
    <row r="14" spans="1:17" ht="12.75">
      <c r="A14" s="1"/>
      <c r="B14" s="1" t="s">
        <v>5</v>
      </c>
      <c r="C14" s="1"/>
      <c r="D14" s="2"/>
      <c r="E14" s="5">
        <v>2</v>
      </c>
      <c r="F14" s="4">
        <v>4</v>
      </c>
      <c r="G14" s="92">
        <f>payback!G17</f>
        <v>0</v>
      </c>
      <c r="H14" s="4"/>
      <c r="I14" s="4"/>
      <c r="J14" s="4">
        <v>3</v>
      </c>
      <c r="K14" s="2"/>
      <c r="L14" s="2"/>
      <c r="M14" s="2"/>
      <c r="N14" s="2"/>
      <c r="O14" s="2"/>
      <c r="P14" s="2"/>
      <c r="Q14" s="2"/>
    </row>
    <row r="15" spans="1:17" ht="12.75">
      <c r="A15" s="1"/>
      <c r="B15" s="1"/>
      <c r="C15" s="1"/>
      <c r="D15" s="2"/>
      <c r="E15" s="5"/>
      <c r="F15" s="4"/>
      <c r="G15" s="4"/>
      <c r="H15" s="4"/>
      <c r="I15" s="4"/>
      <c r="J15" s="4"/>
      <c r="K15" s="2"/>
      <c r="L15" s="2"/>
      <c r="M15" s="39" t="s">
        <v>70</v>
      </c>
      <c r="N15" s="52"/>
      <c r="O15" s="40"/>
      <c r="P15" s="41"/>
      <c r="Q15" s="2"/>
    </row>
    <row r="16" spans="1:17" ht="12.75">
      <c r="A16" s="1"/>
      <c r="B16" s="1" t="s">
        <v>25</v>
      </c>
      <c r="C16" s="1"/>
      <c r="D16" s="2"/>
      <c r="E16" s="4">
        <f>AVERAGE(E7:E11)</f>
        <v>120</v>
      </c>
      <c r="F16" s="5">
        <f>AVERAGE(F7:F11)</f>
        <v>460</v>
      </c>
      <c r="G16" s="4">
        <f>AVERAGE(G7:G11)</f>
        <v>450</v>
      </c>
      <c r="H16" s="4"/>
      <c r="I16" s="4"/>
      <c r="J16" s="4">
        <f>AVERAGE(J7:J11)</f>
        <v>420</v>
      </c>
      <c r="K16" s="2"/>
      <c r="L16" s="2"/>
      <c r="M16" s="42"/>
      <c r="N16" s="18"/>
      <c r="O16" s="18"/>
      <c r="P16" s="43"/>
      <c r="Q16" s="2"/>
    </row>
    <row r="17" spans="1:17" ht="12.75">
      <c r="A17" s="1"/>
      <c r="B17" s="1" t="s">
        <v>26</v>
      </c>
      <c r="C17" s="1"/>
      <c r="D17" s="2"/>
      <c r="E17" s="21">
        <f aca="true" t="shared" si="0" ref="E17:J17">SUM(E6:E11)/5</f>
        <v>-80</v>
      </c>
      <c r="F17" s="29">
        <f t="shared" si="0"/>
        <v>260</v>
      </c>
      <c r="G17" s="21">
        <f t="shared" si="0"/>
        <v>250</v>
      </c>
      <c r="H17" s="21">
        <f t="shared" si="0"/>
        <v>0</v>
      </c>
      <c r="I17" s="21">
        <f t="shared" si="0"/>
        <v>0</v>
      </c>
      <c r="J17" s="21">
        <f t="shared" si="0"/>
        <v>220</v>
      </c>
      <c r="K17" s="2"/>
      <c r="L17" s="2"/>
      <c r="M17" s="44" t="s">
        <v>32</v>
      </c>
      <c r="N17" s="45"/>
      <c r="O17" s="18"/>
      <c r="P17" s="43"/>
      <c r="Q17" s="2"/>
    </row>
    <row r="18" spans="1:17" ht="12.75">
      <c r="A18" s="1"/>
      <c r="B18" s="1"/>
      <c r="C18" s="1"/>
      <c r="D18" s="2"/>
      <c r="E18" s="4"/>
      <c r="F18" s="5"/>
      <c r="G18" s="4"/>
      <c r="H18" s="4"/>
      <c r="I18" s="4"/>
      <c r="J18" s="4"/>
      <c r="K18" s="2"/>
      <c r="L18" s="2"/>
      <c r="M18" s="44" t="s">
        <v>33</v>
      </c>
      <c r="N18" s="45" t="s">
        <v>38</v>
      </c>
      <c r="O18" s="45" t="s">
        <v>32</v>
      </c>
      <c r="P18" s="46"/>
      <c r="Q18" s="2"/>
    </row>
    <row r="19" spans="1:17" ht="12.75">
      <c r="A19" s="1"/>
      <c r="B19" s="1" t="s">
        <v>6</v>
      </c>
      <c r="C19" s="1"/>
      <c r="D19" s="2"/>
      <c r="E19" s="28">
        <f aca="true" t="shared" si="1" ref="E19:J19">E16/(-E6)</f>
        <v>0.12</v>
      </c>
      <c r="F19" s="13">
        <f t="shared" si="1"/>
        <v>0.46</v>
      </c>
      <c r="G19" s="28">
        <f t="shared" si="1"/>
        <v>0.45</v>
      </c>
      <c r="H19" s="28" t="e">
        <f t="shared" si="1"/>
        <v>#DIV/0!</v>
      </c>
      <c r="I19" s="28" t="e">
        <f t="shared" si="1"/>
        <v>#DIV/0!</v>
      </c>
      <c r="J19" s="28">
        <f t="shared" si="1"/>
        <v>0.42</v>
      </c>
      <c r="K19" s="2"/>
      <c r="L19" s="2"/>
      <c r="M19" s="47"/>
      <c r="N19" s="48"/>
      <c r="O19" s="48"/>
      <c r="P19" s="46">
        <f>J6</f>
        <v>-1000</v>
      </c>
      <c r="Q19" s="2"/>
    </row>
    <row r="20" spans="1:17" ht="12.75">
      <c r="A20" s="1"/>
      <c r="B20" s="1" t="s">
        <v>27</v>
      </c>
      <c r="C20" s="1"/>
      <c r="D20" s="2"/>
      <c r="E20" s="12">
        <f aca="true" t="shared" si="2" ref="E20:J20">E17/(-E6)</f>
        <v>-0.08</v>
      </c>
      <c r="F20" s="13">
        <f t="shared" si="2"/>
        <v>0.26</v>
      </c>
      <c r="G20" s="12">
        <f t="shared" si="2"/>
        <v>0.25</v>
      </c>
      <c r="H20" s="12" t="e">
        <f t="shared" si="2"/>
        <v>#DIV/0!</v>
      </c>
      <c r="I20" s="12" t="e">
        <f t="shared" si="2"/>
        <v>#DIV/0!</v>
      </c>
      <c r="J20" s="12">
        <f t="shared" si="2"/>
        <v>0.22</v>
      </c>
      <c r="K20" s="2"/>
      <c r="L20" s="2"/>
      <c r="M20" s="47">
        <f>(1+$D$27)^($D$11-D7)</f>
        <v>1.4641000000000004</v>
      </c>
      <c r="N20" s="4">
        <v>200</v>
      </c>
      <c r="O20" s="48">
        <f>J7*M20</f>
        <v>292.8200000000001</v>
      </c>
      <c r="P20" s="46">
        <v>0</v>
      </c>
      <c r="Q20" s="2"/>
    </row>
    <row r="21" spans="1:17" ht="12.7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47">
        <f>(1+$D$27)^($D$11-D8)</f>
        <v>1.3310000000000004</v>
      </c>
      <c r="N21" s="4">
        <v>300</v>
      </c>
      <c r="O21" s="48">
        <f>J8*M21</f>
        <v>399.3000000000001</v>
      </c>
      <c r="P21" s="46">
        <v>0</v>
      </c>
      <c r="Q21" s="2"/>
    </row>
    <row r="22" spans="1:17" ht="12.75">
      <c r="A22" s="1"/>
      <c r="B22" s="1" t="s">
        <v>7</v>
      </c>
      <c r="C22" s="1"/>
      <c r="D22" s="2"/>
      <c r="E22" s="6" t="e">
        <f>IRR($E$6:$E$11,0.1)</f>
        <v>#NUM!</v>
      </c>
      <c r="F22" s="14">
        <f>IRR(F6:F11,0.1)</f>
        <v>0.20919028022916808</v>
      </c>
      <c r="G22" s="14">
        <f>IRR(G6:G11,0.1)</f>
        <v>0.23598783171015003</v>
      </c>
      <c r="H22" s="14"/>
      <c r="I22" s="14"/>
      <c r="J22" s="11">
        <f>IRR(J6:J11,0.05)</f>
        <v>0.2538030470156274</v>
      </c>
      <c r="K22" s="2"/>
      <c r="L22" s="2"/>
      <c r="M22" s="47">
        <f>(1+$D$27)^($D$11-D9)</f>
        <v>1.2100000000000002</v>
      </c>
      <c r="N22" s="4">
        <v>500</v>
      </c>
      <c r="O22" s="48">
        <f>J9*M22</f>
        <v>605.0000000000001</v>
      </c>
      <c r="P22" s="46">
        <v>0</v>
      </c>
      <c r="Q22" s="2"/>
    </row>
    <row r="23" spans="1:17" ht="12.75">
      <c r="A23" s="1"/>
      <c r="B23" s="1"/>
      <c r="C23" s="1"/>
      <c r="D23" s="2"/>
      <c r="E23" s="6"/>
      <c r="F23" s="14"/>
      <c r="G23" s="14"/>
      <c r="H23" s="14"/>
      <c r="I23" s="14"/>
      <c r="J23" s="11"/>
      <c r="K23" s="2"/>
      <c r="L23" s="2"/>
      <c r="M23" s="47">
        <f>(1+$D$27)^($D$11-D10)</f>
        <v>1.1</v>
      </c>
      <c r="N23" s="4">
        <v>500</v>
      </c>
      <c r="O23" s="48">
        <f>J10*M23</f>
        <v>550</v>
      </c>
      <c r="P23" s="46">
        <v>0</v>
      </c>
      <c r="Q23" s="2"/>
    </row>
    <row r="24" spans="1:17" ht="12.75">
      <c r="A24" s="1"/>
      <c r="B24" s="1" t="s">
        <v>36</v>
      </c>
      <c r="C24" s="1"/>
      <c r="D24" s="2"/>
      <c r="E24" s="6"/>
      <c r="F24" s="14"/>
      <c r="G24" s="11">
        <f>P13</f>
        <v>0.20070230247069087</v>
      </c>
      <c r="H24" s="14"/>
      <c r="I24" s="14"/>
      <c r="J24" s="14">
        <f>P26</f>
        <v>0.19599965202528646</v>
      </c>
      <c r="K24" s="2"/>
      <c r="L24" s="2"/>
      <c r="M24" s="47">
        <f>(1+$D$27)^($D$11-D11)</f>
        <v>1</v>
      </c>
      <c r="N24" s="4">
        <v>600</v>
      </c>
      <c r="O24" s="48">
        <f>J11*M24</f>
        <v>600</v>
      </c>
      <c r="P24" s="46">
        <f>SUM(O20:O24)</f>
        <v>2447.1200000000003</v>
      </c>
      <c r="Q24" s="2"/>
    </row>
    <row r="25" spans="1:17" ht="6.75" customHeight="1">
      <c r="A25" s="1"/>
      <c r="B25" s="1"/>
      <c r="C25" s="1"/>
      <c r="D25" s="2"/>
      <c r="E25" s="1"/>
      <c r="F25" s="1"/>
      <c r="G25" s="1"/>
      <c r="H25" s="1"/>
      <c r="I25" s="1"/>
      <c r="J25" s="1"/>
      <c r="K25" s="2"/>
      <c r="L25" s="2"/>
      <c r="M25" s="42"/>
      <c r="N25" s="18"/>
      <c r="O25" s="18"/>
      <c r="P25" s="43"/>
      <c r="Q25" s="2"/>
    </row>
    <row r="26" spans="1:17" ht="12.75">
      <c r="A26" s="1"/>
      <c r="B26" s="1" t="s">
        <v>16</v>
      </c>
      <c r="C26" s="2"/>
      <c r="D26" s="2"/>
      <c r="E26" s="9">
        <f>NPV($D$27,E7:E11)+E6</f>
        <v>-406.82765086835843</v>
      </c>
      <c r="F26" s="35">
        <f>NPV($D$27,F7:F11)+F6</f>
        <v>510.70157900292384</v>
      </c>
      <c r="G26" s="10">
        <f>NPV($D$27,G7:G11)+G6</f>
        <v>549.5774630396577</v>
      </c>
      <c r="H26" s="10"/>
      <c r="I26" s="10"/>
      <c r="J26" s="35">
        <f>NPV($D$27,J7:J11)+J6</f>
        <v>519.4689880845194</v>
      </c>
      <c r="K26" s="2"/>
      <c r="L26" s="2"/>
      <c r="M26" s="49" t="s">
        <v>34</v>
      </c>
      <c r="N26" s="50"/>
      <c r="O26" s="50"/>
      <c r="P26" s="51">
        <f>IRR(P19:P24,0.05)</f>
        <v>0.19599965202528646</v>
      </c>
      <c r="Q26" s="2"/>
    </row>
    <row r="27" spans="1:17" ht="12.75">
      <c r="A27" s="1"/>
      <c r="B27" s="1" t="s">
        <v>17</v>
      </c>
      <c r="C27" s="1"/>
      <c r="D27" s="27">
        <v>0.1</v>
      </c>
      <c r="E27" s="2"/>
      <c r="F27" s="2"/>
      <c r="G27" s="2"/>
      <c r="H27" s="2"/>
      <c r="I27" s="2"/>
      <c r="J27" s="2"/>
      <c r="K27" s="8"/>
      <c r="L27" s="2"/>
      <c r="M27" s="2"/>
      <c r="N27" s="2"/>
      <c r="O27" s="2"/>
      <c r="P27" s="2"/>
      <c r="Q27" s="2"/>
    </row>
    <row r="28" spans="2:16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Hankamer School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CCC_Lab</dc:creator>
  <cp:keywords/>
  <dc:description/>
  <cp:lastModifiedBy>Windows User</cp:lastModifiedBy>
  <dcterms:created xsi:type="dcterms:W3CDTF">1998-09-10T23:46:57Z</dcterms:created>
  <dcterms:modified xsi:type="dcterms:W3CDTF">2016-10-11T01:58:42Z</dcterms:modified>
  <cp:category/>
  <cp:version/>
  <cp:contentType/>
  <cp:contentStatus/>
</cp:coreProperties>
</file>