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195" windowWidth="15120" windowHeight="7875"/>
  </bookViews>
  <sheets>
    <sheet name="AVG vx GEOM" sheetId="1" r:id="rId1"/>
    <sheet name="Graphed" sheetId="2" r:id="rId2"/>
    <sheet name="NYU data" sheetId="3" r:id="rId3"/>
  </sheets>
  <definedNames>
    <definedName name="_msocom_1" localSheetId="2">'NYU data'!$A$111</definedName>
  </definedNames>
  <calcPr calcId="145621"/>
</workbook>
</file>

<file path=xl/calcChain.xml><?xml version="1.0" encoding="utf-8"?>
<calcChain xmlns="http://schemas.openxmlformats.org/spreadsheetml/2006/main">
  <c r="K30" i="1" l="1"/>
  <c r="K9" i="1"/>
  <c r="K8" i="1"/>
  <c r="K7" i="1"/>
  <c r="K6" i="1"/>
  <c r="K5" i="1"/>
  <c r="Q49" i="1" l="1"/>
  <c r="Q48" i="1"/>
  <c r="Q47" i="1"/>
  <c r="O6" i="1"/>
  <c r="O7" i="1" s="1"/>
  <c r="O8" i="1" s="1"/>
  <c r="O9" i="1" s="1"/>
  <c r="O10" i="1" s="1"/>
  <c r="O11" i="1" s="1"/>
  <c r="O12" i="1" s="1"/>
  <c r="O13" i="1" s="1"/>
  <c r="O14" i="1" s="1"/>
  <c r="O15" i="1" s="1"/>
  <c r="O16" i="1" s="1"/>
  <c r="O17" i="1" s="1"/>
  <c r="O18" i="1" s="1"/>
  <c r="O19" i="1" s="1"/>
  <c r="O20" i="1" s="1"/>
  <c r="O21" i="1" s="1"/>
  <c r="O22" i="1" s="1"/>
  <c r="O23" i="1" s="1"/>
  <c r="O24" i="1" s="1"/>
  <c r="O25" i="1" s="1"/>
  <c r="O26" i="1" s="1"/>
  <c r="O27" i="1" s="1"/>
  <c r="O28" i="1" s="1"/>
  <c r="O29" i="1" s="1"/>
  <c r="O30" i="1" s="1"/>
  <c r="O31" i="1" s="1"/>
  <c r="O32" i="1" s="1"/>
  <c r="O33" i="1" s="1"/>
  <c r="O34" i="1" s="1"/>
  <c r="O35" i="1" s="1"/>
  <c r="O36" i="1" s="1"/>
  <c r="O37" i="1" s="1"/>
  <c r="O38" i="1" s="1"/>
  <c r="O39" i="1" s="1"/>
  <c r="O40" i="1" s="1"/>
  <c r="O41" i="1" s="1"/>
  <c r="O42" i="1" s="1"/>
  <c r="O43" i="1" s="1"/>
  <c r="O44" i="1" s="1"/>
  <c r="O45" i="1" s="1"/>
  <c r="O46" i="1" s="1"/>
  <c r="O47" i="1" s="1"/>
  <c r="O48" i="1" s="1"/>
  <c r="O49" i="1" s="1"/>
  <c r="Q52" i="1" l="1"/>
  <c r="Q46" i="1" l="1"/>
  <c r="Q45" i="1"/>
  <c r="Q44" i="1"/>
  <c r="Q43" i="1"/>
  <c r="Q42" i="1"/>
  <c r="Q41" i="1"/>
  <c r="Q40" i="1"/>
  <c r="Q39" i="1"/>
  <c r="Q38" i="1"/>
  <c r="Q37" i="1"/>
  <c r="Q36" i="1"/>
  <c r="Q35" i="1"/>
  <c r="Q34" i="1"/>
  <c r="Q33" i="1"/>
  <c r="Q32" i="1"/>
  <c r="Q31" i="1"/>
  <c r="Q30" i="1"/>
  <c r="Q29" i="1"/>
  <c r="Q28" i="1"/>
  <c r="Q27" i="1"/>
  <c r="Q26" i="1"/>
  <c r="Q25" i="1"/>
  <c r="Q24" i="1"/>
  <c r="Q23" i="1"/>
  <c r="Q22" i="1"/>
  <c r="Q21" i="1"/>
  <c r="Q19" i="1"/>
  <c r="Q18" i="1"/>
  <c r="Q17" i="1"/>
  <c r="Q16" i="1"/>
  <c r="Q15" i="1"/>
  <c r="Q14" i="1"/>
  <c r="Q13" i="1"/>
  <c r="Q12" i="1"/>
  <c r="Q11" i="1"/>
  <c r="Q10" i="1"/>
  <c r="Q9" i="1"/>
  <c r="Q20" i="1"/>
  <c r="Q8" i="1"/>
  <c r="W49" i="1"/>
  <c r="U46" i="1"/>
  <c r="U49" i="1" s="1"/>
  <c r="U52" i="1" s="1"/>
  <c r="X52" i="1" s="1"/>
  <c r="U50" i="1" l="1"/>
  <c r="U53" i="1" l="1"/>
  <c r="U51" i="1"/>
  <c r="X51" i="1" s="1"/>
  <c r="X50" i="1"/>
  <c r="P85" i="1"/>
  <c r="P84" i="1"/>
  <c r="P83" i="1"/>
  <c r="P82" i="1"/>
  <c r="P81" i="1"/>
  <c r="P80" i="1"/>
  <c r="P79" i="1"/>
  <c r="P78" i="1"/>
  <c r="P77" i="1"/>
  <c r="P76" i="1"/>
  <c r="P75" i="1"/>
  <c r="P74" i="1"/>
  <c r="P73" i="1"/>
  <c r="P72" i="1"/>
  <c r="P71" i="1"/>
  <c r="P70" i="1"/>
  <c r="P69" i="1"/>
  <c r="P68" i="1"/>
  <c r="P67" i="1"/>
  <c r="P66" i="1"/>
  <c r="L1" i="1"/>
  <c r="L5" i="1" s="1"/>
  <c r="M5" i="1" s="1"/>
  <c r="U54" i="1" l="1"/>
  <c r="X54" i="1" s="1"/>
  <c r="X53" i="1"/>
  <c r="L6" i="1"/>
  <c r="D96" i="3"/>
  <c r="C96" i="3"/>
  <c r="B96" i="3"/>
  <c r="I11" i="1"/>
  <c r="I12" i="1" s="1"/>
  <c r="I13" i="1" s="1"/>
  <c r="I14" i="1" s="1"/>
  <c r="I15" i="1" s="1"/>
  <c r="I16" i="1" s="1"/>
  <c r="I17" i="1" s="1"/>
  <c r="I18" i="1" s="1"/>
  <c r="I19" i="1" s="1"/>
  <c r="I20" i="1" s="1"/>
  <c r="I21" i="1" s="1"/>
  <c r="I22" i="1" s="1"/>
  <c r="I23" i="1" s="1"/>
  <c r="I24" i="1" s="1"/>
  <c r="I25" i="1" s="1"/>
  <c r="I26" i="1" s="1"/>
  <c r="I27" i="1" s="1"/>
  <c r="I28" i="1" s="1"/>
  <c r="I29" i="1" s="1"/>
  <c r="K34" i="1"/>
  <c r="U33" i="1"/>
  <c r="U36" i="1" s="1"/>
  <c r="K29" i="1"/>
  <c r="K28" i="1"/>
  <c r="K27" i="1"/>
  <c r="K26" i="1"/>
  <c r="K25" i="1"/>
  <c r="K24" i="1"/>
  <c r="K23" i="1"/>
  <c r="K22" i="1"/>
  <c r="K21" i="1"/>
  <c r="K20" i="1"/>
  <c r="K19" i="1"/>
  <c r="K18" i="1"/>
  <c r="K17" i="1"/>
  <c r="K16" i="1"/>
  <c r="K15" i="1"/>
  <c r="K14" i="1"/>
  <c r="K13" i="1"/>
  <c r="K12" i="1"/>
  <c r="K11" i="1"/>
  <c r="K10" i="1"/>
  <c r="K35" i="1" l="1"/>
  <c r="K33" i="1"/>
  <c r="Q62" i="1" s="1"/>
  <c r="Q66" i="1" s="1"/>
  <c r="Q67" i="1" s="1"/>
  <c r="Q68" i="1" s="1"/>
  <c r="Q69" i="1" s="1"/>
  <c r="Q70" i="1" s="1"/>
  <c r="Q71" i="1" s="1"/>
  <c r="Q72" i="1" s="1"/>
  <c r="Q73" i="1" s="1"/>
  <c r="Q74" i="1" s="1"/>
  <c r="Q75" i="1" s="1"/>
  <c r="Q76" i="1" s="1"/>
  <c r="Q77" i="1" s="1"/>
  <c r="Q78" i="1" s="1"/>
  <c r="Q79" i="1" s="1"/>
  <c r="Q80" i="1" s="1"/>
  <c r="Q81" i="1" s="1"/>
  <c r="Q82" i="1" s="1"/>
  <c r="Q83" i="1" s="1"/>
  <c r="Q84" i="1" s="1"/>
  <c r="Q85" i="1" s="1"/>
  <c r="L7" i="1"/>
  <c r="M6" i="1"/>
  <c r="U39" i="1"/>
  <c r="U37" i="1"/>
  <c r="G27" i="1"/>
  <c r="G2" i="1"/>
  <c r="G1" i="1"/>
  <c r="F5" i="1" s="1"/>
  <c r="G5" i="1" s="1"/>
  <c r="E27" i="1"/>
  <c r="C27" i="1"/>
  <c r="U19" i="1"/>
  <c r="U23" i="1" s="1"/>
  <c r="D5" i="1"/>
  <c r="D6" i="1" s="1"/>
  <c r="U5" i="1"/>
  <c r="U9" i="1" s="1"/>
  <c r="B5" i="1"/>
  <c r="C5" i="1" s="1"/>
  <c r="L8" i="1" l="1"/>
  <c r="M7" i="1"/>
  <c r="U38" i="1"/>
  <c r="X38" i="1" s="1"/>
  <c r="X37" i="1"/>
  <c r="U40" i="1"/>
  <c r="F6" i="1"/>
  <c r="F7" i="1" s="1"/>
  <c r="F8" i="1" s="1"/>
  <c r="U26" i="1"/>
  <c r="U24" i="1"/>
  <c r="X23" i="1"/>
  <c r="E6" i="1"/>
  <c r="D7" i="1"/>
  <c r="E5" i="1"/>
  <c r="B6" i="1"/>
  <c r="C6" i="1" s="1"/>
  <c r="U12" i="1"/>
  <c r="U10" i="1"/>
  <c r="X9" i="1"/>
  <c r="L9" i="1" l="1"/>
  <c r="M8" i="1"/>
  <c r="U41" i="1"/>
  <c r="X41" i="1" s="1"/>
  <c r="X40" i="1"/>
  <c r="G7" i="1"/>
  <c r="G6" i="1"/>
  <c r="F9" i="1"/>
  <c r="G8" i="1"/>
  <c r="X26" i="1"/>
  <c r="U27" i="1"/>
  <c r="U25" i="1"/>
  <c r="X25" i="1" s="1"/>
  <c r="X24" i="1"/>
  <c r="B7" i="1"/>
  <c r="D8" i="1"/>
  <c r="E7" i="1"/>
  <c r="X12" i="1"/>
  <c r="U13" i="1"/>
  <c r="U11" i="1"/>
  <c r="X11" i="1" s="1"/>
  <c r="X10" i="1"/>
  <c r="L10" i="1" l="1"/>
  <c r="M9" i="1"/>
  <c r="G9" i="1"/>
  <c r="F10" i="1"/>
  <c r="U28" i="1"/>
  <c r="X28" i="1" s="1"/>
  <c r="X27" i="1"/>
  <c r="B8" i="1"/>
  <c r="C7" i="1"/>
  <c r="E8" i="1"/>
  <c r="D9" i="1"/>
  <c r="X13" i="1"/>
  <c r="U14" i="1"/>
  <c r="X14" i="1" s="1"/>
  <c r="L11" i="1" l="1"/>
  <c r="M10" i="1"/>
  <c r="F11" i="1"/>
  <c r="G10" i="1"/>
  <c r="B9" i="1"/>
  <c r="C8" i="1"/>
  <c r="D10" i="1"/>
  <c r="E9" i="1"/>
  <c r="L12" i="1" l="1"/>
  <c r="M11" i="1"/>
  <c r="G11" i="1"/>
  <c r="F12" i="1"/>
  <c r="B10" i="1"/>
  <c r="C9" i="1"/>
  <c r="E10" i="1"/>
  <c r="D11" i="1"/>
  <c r="L13" i="1" l="1"/>
  <c r="M12" i="1"/>
  <c r="F13" i="1"/>
  <c r="G12" i="1"/>
  <c r="B11" i="1"/>
  <c r="C10" i="1"/>
  <c r="D12" i="1"/>
  <c r="E11" i="1"/>
  <c r="L14" i="1" l="1"/>
  <c r="M13" i="1"/>
  <c r="G13" i="1"/>
  <c r="F14" i="1"/>
  <c r="B12" i="1"/>
  <c r="C11" i="1"/>
  <c r="E12" i="1"/>
  <c r="D13" i="1"/>
  <c r="L15" i="1" l="1"/>
  <c r="M14" i="1"/>
  <c r="F15" i="1"/>
  <c r="G14" i="1"/>
  <c r="B13" i="1"/>
  <c r="C12" i="1"/>
  <c r="D14" i="1"/>
  <c r="E13" i="1"/>
  <c r="L16" i="1" l="1"/>
  <c r="M15" i="1"/>
  <c r="G15" i="1"/>
  <c r="F16" i="1"/>
  <c r="B14" i="1"/>
  <c r="C13" i="1"/>
  <c r="E14" i="1"/>
  <c r="D15" i="1"/>
  <c r="L17" i="1" l="1"/>
  <c r="M16" i="1"/>
  <c r="F17" i="1"/>
  <c r="G16" i="1"/>
  <c r="B15" i="1"/>
  <c r="C14" i="1"/>
  <c r="D16" i="1"/>
  <c r="E15" i="1"/>
  <c r="L18" i="1" l="1"/>
  <c r="M17" i="1"/>
  <c r="G17" i="1"/>
  <c r="F18" i="1"/>
  <c r="B16" i="1"/>
  <c r="C15" i="1"/>
  <c r="E16" i="1"/>
  <c r="D17" i="1"/>
  <c r="L19" i="1" l="1"/>
  <c r="M18" i="1"/>
  <c r="F19" i="1"/>
  <c r="G18" i="1"/>
  <c r="B17" i="1"/>
  <c r="C16" i="1"/>
  <c r="D18" i="1"/>
  <c r="E17" i="1"/>
  <c r="L20" i="1" l="1"/>
  <c r="M19" i="1"/>
  <c r="G19" i="1"/>
  <c r="F20" i="1"/>
  <c r="B18" i="1"/>
  <c r="C17" i="1"/>
  <c r="E18" i="1"/>
  <c r="D19" i="1"/>
  <c r="L21" i="1" l="1"/>
  <c r="M20" i="1"/>
  <c r="F21" i="1"/>
  <c r="G20" i="1"/>
  <c r="B19" i="1"/>
  <c r="C18" i="1"/>
  <c r="D20" i="1"/>
  <c r="E19" i="1"/>
  <c r="L22" i="1" l="1"/>
  <c r="M21" i="1"/>
  <c r="G21" i="1"/>
  <c r="F22" i="1"/>
  <c r="B20" i="1"/>
  <c r="C19" i="1"/>
  <c r="E20" i="1"/>
  <c r="D21" i="1"/>
  <c r="L23" i="1" l="1"/>
  <c r="M22" i="1"/>
  <c r="F23" i="1"/>
  <c r="F24" i="1" s="1"/>
  <c r="G22" i="1"/>
  <c r="B21" i="1"/>
  <c r="C20" i="1"/>
  <c r="D22" i="1"/>
  <c r="E21" i="1"/>
  <c r="L24" i="1" l="1"/>
  <c r="M24" i="1" s="1"/>
  <c r="M23" i="1"/>
  <c r="G23" i="1"/>
  <c r="G24" i="1"/>
  <c r="B22" i="1"/>
  <c r="C21" i="1"/>
  <c r="E22" i="1"/>
  <c r="D23" i="1"/>
  <c r="D24" i="1" s="1"/>
  <c r="M26" i="1" l="1"/>
  <c r="M28" i="1"/>
  <c r="G28" i="1"/>
  <c r="G26" i="1"/>
  <c r="B23" i="1"/>
  <c r="C22" i="1"/>
  <c r="E24" i="1"/>
  <c r="E23" i="1"/>
  <c r="E28" i="1" l="1"/>
  <c r="E26" i="1"/>
  <c r="B24" i="1"/>
  <c r="C24" i="1" s="1"/>
  <c r="C23" i="1"/>
  <c r="C26" i="1" l="1"/>
  <c r="C28" i="1"/>
  <c r="Q6" i="1" l="1"/>
  <c r="Q7" i="1"/>
  <c r="Q53" i="1" l="1"/>
  <c r="Q51" i="1"/>
</calcChain>
</file>

<file path=xl/sharedStrings.xml><?xml version="1.0" encoding="utf-8"?>
<sst xmlns="http://schemas.openxmlformats.org/spreadsheetml/2006/main" count="129" uniqueCount="67">
  <si>
    <t>R</t>
  </si>
  <si>
    <t>AVG</t>
  </si>
  <si>
    <t>std dev</t>
  </si>
  <si>
    <t>r =</t>
  </si>
  <si>
    <t>m =</t>
  </si>
  <si>
    <t>n =</t>
  </si>
  <si>
    <t>mn =</t>
  </si>
  <si>
    <t>NAME</t>
  </si>
  <si>
    <t>FACTOR</t>
  </si>
  <si>
    <t>CASH FLOW</t>
  </si>
  <si>
    <t>RESULTS</t>
  </si>
  <si>
    <t>FVLS</t>
  </si>
  <si>
    <t>FVANN</t>
  </si>
  <si>
    <t>SF FACT</t>
  </si>
  <si>
    <t>PVLS</t>
  </si>
  <si>
    <t>PVANN</t>
  </si>
  <si>
    <t>AMORT FACT</t>
  </si>
  <si>
    <t>$</t>
  </si>
  <si>
    <t>Return</t>
  </si>
  <si>
    <t>S&amp;P500</t>
  </si>
  <si>
    <t>The raw data for treasury bond and bill returns is obtained from the Federal Reserve database in St. Louis (FRED). The treasury bill rate is a 3-month rate and the trreasury bond is the constant maturity 10-year bond, but the treasury bond return includes coupon and price appreciation. It will not match the treasury bond rate each period. For more details, download the excel spreadsheet that contains the same data.</t>
  </si>
  <si>
    <t>You can get the excel spreadsheet that contains all of this data and more here: http://www.stern.nyu.edu/~adamodar/pc/datasets/histretSP.xls</t>
  </si>
  <si>
    <t>Annual Returns on Investments in</t>
  </si>
  <si>
    <t>Compounded Value of $ 100</t>
  </si>
  <si>
    <t>Year</t>
  </si>
  <si>
    <t>S&amp;P 500</t>
  </si>
  <si>
    <t>3-month T.Bill</t>
  </si>
  <si>
    <t>10-year T. Bond</t>
  </si>
  <si>
    <t>Stocks</t>
  </si>
  <si>
    <t>T.Bills</t>
  </si>
  <si>
    <t>T.Bonds</t>
  </si>
  <si>
    <t>Stocks - Bills</t>
  </si>
  <si>
    <t>Stocks - Bonds</t>
  </si>
  <si>
    <t>Historical risk p</t>
  </si>
  <si>
    <t>Risk Premium</t>
  </si>
  <si>
    <t>Standard Error</t>
  </si>
  <si>
    <t>Arithmetic Average</t>
  </si>
  <si>
    <t>Stocks - T.Bills</t>
  </si>
  <si>
    <t>Stocks - T.Bonds</t>
  </si>
  <si>
    <t>Stocks - T.Bond</t>
  </si>
  <si>
    <t>1928-2013</t>
  </si>
  <si>
    <t>1964-2013</t>
  </si>
  <si>
    <t>2004-2013</t>
  </si>
  <si>
    <t>Geometric Average</t>
  </si>
  <si>
    <t>[1]</t>
  </si>
  <si>
    <t>Aswath Damodaran:</t>
  </si>
  <si>
    <t>ST: Short term (3-month Treasury bill)</t>
  </si>
  <si>
    <t>LT: Long term (10-year Treasury bond)</t>
  </si>
  <si>
    <t>Last updated: January 5, 2014</t>
  </si>
  <si>
    <t>By Aswath Damodaran</t>
  </si>
  <si>
    <t xml:space="preserve">                                                                                                    Annual Returns on Stock, T.Bonds and T.Bills: 1928 - Current</t>
  </si>
  <si>
    <t>l</t>
  </si>
  <si>
    <t>Geom (effective)</t>
  </si>
  <si>
    <t>http://www.dailyfinance.com/quote/snpindex/sp-500-total-return-index/%5Esp5tri/historical-prices</t>
  </si>
  <si>
    <t>std dev:</t>
  </si>
  <si>
    <r>
      <t>Total</t>
    </r>
    <r>
      <rPr>
        <vertAlign val="superscript"/>
        <sz val="11"/>
        <color theme="1"/>
        <rFont val="Calibri"/>
        <family val="2"/>
        <scheme val="minor"/>
      </rPr>
      <t>1</t>
    </r>
  </si>
  <si>
    <t>No Var</t>
  </si>
  <si>
    <t>Retrieved from:     http://www.bogleheads.org/wiki/US_total_market_index_returns</t>
  </si>
  <si>
    <t xml:space="preserve">Retrieved from: </t>
  </si>
  <si>
    <t>GEOM</t>
  </si>
  <si>
    <t>STDEV</t>
  </si>
  <si>
    <t>Fictional</t>
  </si>
  <si>
    <r>
      <t>Wilshire 5000 Total Return</t>
    </r>
    <r>
      <rPr>
        <u/>
        <vertAlign val="superscript"/>
        <sz val="11"/>
        <color theme="1"/>
        <rFont val="Calibri"/>
        <family val="2"/>
        <scheme val="minor"/>
      </rPr>
      <t>2</t>
    </r>
  </si>
  <si>
    <t>%</t>
  </si>
  <si>
    <r>
      <t>S&amp;P 500 Total Return</t>
    </r>
    <r>
      <rPr>
        <u/>
        <vertAlign val="superscript"/>
        <sz val="11"/>
        <color theme="1"/>
        <rFont val="Calibri"/>
        <family val="2"/>
        <scheme val="minor"/>
      </rPr>
      <t>1</t>
    </r>
  </si>
  <si>
    <t>26 years</t>
  </si>
  <si>
    <t>44 years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</si>
</sst>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164" formatCode="0.0%"/>
    <numFmt numFmtId="165" formatCode="0.000"/>
    <numFmt numFmtId="166" formatCode="0.0"/>
  </numFmts>
  <fonts count="18">
    <font>
      <sz val="11"/>
      <color theme="1"/>
      <name val="Calibri"/>
      <family val="2"/>
      <scheme val="minor"/>
    </font>
    <font>
      <b/>
      <sz val="12"/>
      <name val="Arial"/>
      <family val="2"/>
    </font>
    <font>
      <b/>
      <sz val="12"/>
      <color indexed="12"/>
      <name val="Arial"/>
      <family val="2"/>
    </font>
    <font>
      <b/>
      <u/>
      <sz val="12"/>
      <name val="Arial"/>
      <family val="2"/>
    </font>
    <font>
      <b/>
      <sz val="24"/>
      <color rgb="FF000000"/>
      <name val="Times New Roman"/>
      <family val="1"/>
    </font>
    <font>
      <sz val="14"/>
      <color rgb="FF000000"/>
      <name val="Times New Roman"/>
      <family val="1"/>
    </font>
    <font>
      <sz val="12"/>
      <name val="Times"/>
    </font>
    <font>
      <b/>
      <sz val="12"/>
      <name val="Times"/>
    </font>
    <font>
      <i/>
      <sz val="12"/>
      <name val="Calibri"/>
      <family val="2"/>
    </font>
    <font>
      <sz val="12"/>
      <name val="Calibri"/>
      <family val="2"/>
    </font>
    <font>
      <b/>
      <i/>
      <sz val="12"/>
      <name val="Times"/>
    </font>
    <font>
      <b/>
      <sz val="9"/>
      <color rgb="FF000000"/>
      <name val="Geneva"/>
    </font>
    <font>
      <sz val="9"/>
      <color rgb="FF000000"/>
      <name val="Geneva"/>
    </font>
    <font>
      <u/>
      <sz val="11"/>
      <color theme="10"/>
      <name val="Calibri"/>
      <family val="2"/>
      <scheme val="minor"/>
    </font>
    <font>
      <vertAlign val="superscript"/>
      <sz val="11"/>
      <color theme="1"/>
      <name val="Calibri"/>
      <family val="2"/>
      <scheme val="minor"/>
    </font>
    <font>
      <b/>
      <sz val="11"/>
      <color theme="1"/>
      <name val="Calibri"/>
      <family val="2"/>
      <scheme val="minor"/>
    </font>
    <font>
      <u/>
      <sz val="11"/>
      <color theme="1"/>
      <name val="Calibri"/>
      <family val="2"/>
      <scheme val="minor"/>
    </font>
    <font>
      <u/>
      <vertAlign val="superscript"/>
      <sz val="11"/>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C000"/>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rgb="FF000000"/>
      </right>
      <top style="medium">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s>
  <cellStyleXfs count="2">
    <xf numFmtId="0" fontId="0" fillId="0" borderId="0"/>
    <xf numFmtId="0" fontId="13" fillId="0" borderId="0" applyNumberFormat="0" applyFill="0" applyBorder="0" applyAlignment="0" applyProtection="0"/>
  </cellStyleXfs>
  <cellXfs count="120">
    <xf numFmtId="0" fontId="0" fillId="0" borderId="0" xfId="0"/>
    <xf numFmtId="0" fontId="0" fillId="0" borderId="0" xfId="0" applyAlignment="1">
      <alignment horizontal="center"/>
    </xf>
    <xf numFmtId="9" fontId="0" fillId="0" borderId="0" xfId="0" applyNumberFormat="1" applyAlignment="1">
      <alignment horizontal="center"/>
    </xf>
    <xf numFmtId="10" fontId="0" fillId="0" borderId="0" xfId="0" applyNumberFormat="1" applyAlignment="1">
      <alignment horizontal="center"/>
    </xf>
    <xf numFmtId="0" fontId="1" fillId="0" borderId="0" xfId="0" applyFont="1" applyAlignment="1">
      <alignment horizontal="center"/>
    </xf>
    <xf numFmtId="10" fontId="2" fillId="0" borderId="0" xfId="0" applyNumberFormat="1" applyFont="1" applyAlignment="1">
      <alignment horizontal="center"/>
    </xf>
    <xf numFmtId="0" fontId="2" fillId="0" borderId="0" xfId="0" applyFont="1" applyAlignment="1">
      <alignment horizontal="center"/>
    </xf>
    <xf numFmtId="0" fontId="3" fillId="0" borderId="0" xfId="0" applyFont="1" applyAlignment="1">
      <alignment horizontal="center"/>
    </xf>
    <xf numFmtId="3" fontId="2" fillId="0" borderId="0" xfId="0" applyNumberFormat="1" applyFont="1" applyAlignment="1">
      <alignment horizontal="center"/>
    </xf>
    <xf numFmtId="3" fontId="1" fillId="0" borderId="0" xfId="0" applyNumberFormat="1" applyFont="1" applyAlignment="1">
      <alignment horizontal="center"/>
    </xf>
    <xf numFmtId="4" fontId="1" fillId="0" borderId="0" xfId="0" applyNumberFormat="1" applyFont="1" applyAlignment="1">
      <alignment horizontal="center"/>
    </xf>
    <xf numFmtId="0" fontId="0" fillId="0" borderId="1" xfId="0" applyBorder="1" applyAlignment="1">
      <alignment horizontal="center"/>
    </xf>
    <xf numFmtId="0" fontId="0" fillId="0" borderId="1" xfId="0" quotePrefix="1" applyBorder="1" applyAlignment="1">
      <alignment horizontal="center"/>
    </xf>
    <xf numFmtId="0" fontId="1" fillId="0" borderId="0" xfId="0" applyFont="1" applyAlignment="1">
      <alignment horizontal="left"/>
    </xf>
    <xf numFmtId="10" fontId="0" fillId="0" borderId="1" xfId="0" applyNumberFormat="1" applyBorder="1" applyAlignment="1">
      <alignment horizontal="center"/>
    </xf>
    <xf numFmtId="9" fontId="0" fillId="0" borderId="0" xfId="0" applyNumberFormat="1" applyAlignment="1"/>
    <xf numFmtId="0" fontId="0" fillId="0" borderId="0" xfId="0" applyAlignment="1"/>
    <xf numFmtId="10" fontId="0" fillId="0" borderId="0" xfId="0" applyNumberFormat="1" applyBorder="1" applyAlignment="1">
      <alignment horizontal="center"/>
    </xf>
    <xf numFmtId="1" fontId="0" fillId="0" borderId="0" xfId="0" applyNumberFormat="1" applyAlignment="1">
      <alignment horizontal="center"/>
    </xf>
    <xf numFmtId="164" fontId="0" fillId="0" borderId="0" xfId="0" applyNumberFormat="1" applyAlignment="1"/>
    <xf numFmtId="0" fontId="0" fillId="0" borderId="0" xfId="0" applyAlignment="1">
      <alignment vertical="center" wrapText="1"/>
    </xf>
    <xf numFmtId="0" fontId="5" fillId="0" borderId="0" xfId="0" applyFont="1" applyAlignment="1">
      <alignment vertical="center" wrapText="1"/>
    </xf>
    <xf numFmtId="0" fontId="13" fillId="0" borderId="0" xfId="1" applyAlignment="1">
      <alignment vertical="center" wrapText="1"/>
    </xf>
    <xf numFmtId="0" fontId="6" fillId="0" borderId="0" xfId="0" applyFont="1"/>
    <xf numFmtId="0" fontId="8" fillId="0" borderId="2" xfId="0" applyFont="1" applyBorder="1" applyAlignment="1">
      <alignment horizontal="center"/>
    </xf>
    <xf numFmtId="0" fontId="8" fillId="0" borderId="3" xfId="0" applyFont="1" applyBorder="1" applyAlignment="1">
      <alignment horizontal="center"/>
    </xf>
    <xf numFmtId="0" fontId="9" fillId="0" borderId="3" xfId="0" applyFont="1" applyBorder="1"/>
    <xf numFmtId="0" fontId="9" fillId="0" borderId="4" xfId="0" applyFont="1" applyBorder="1" applyAlignment="1">
      <alignment horizontal="center"/>
    </xf>
    <xf numFmtId="10" fontId="9" fillId="0" borderId="5" xfId="0" applyNumberFormat="1" applyFont="1" applyBorder="1" applyAlignment="1">
      <alignment horizontal="center"/>
    </xf>
    <xf numFmtId="8" fontId="9" fillId="0" borderId="5" xfId="0" applyNumberFormat="1" applyFont="1" applyBorder="1" applyAlignment="1">
      <alignment horizontal="right"/>
    </xf>
    <xf numFmtId="10" fontId="9" fillId="0" borderId="5" xfId="0" applyNumberFormat="1" applyFont="1" applyBorder="1" applyAlignment="1">
      <alignment horizontal="right"/>
    </xf>
    <xf numFmtId="0" fontId="9" fillId="0" borderId="5" xfId="0" applyFont="1" applyBorder="1"/>
    <xf numFmtId="0" fontId="9" fillId="0" borderId="0" xfId="0" applyFont="1" applyAlignment="1">
      <alignment horizontal="center"/>
    </xf>
    <xf numFmtId="10" fontId="9" fillId="0" borderId="4" xfId="0" applyNumberFormat="1" applyFont="1" applyBorder="1" applyAlignment="1">
      <alignment horizontal="center"/>
    </xf>
    <xf numFmtId="10" fontId="9" fillId="0" borderId="0" xfId="0" applyNumberFormat="1" applyFont="1" applyAlignment="1">
      <alignment horizontal="center"/>
    </xf>
    <xf numFmtId="0" fontId="7" fillId="0" borderId="0" xfId="0" applyFont="1" applyAlignment="1">
      <alignment horizontal="left"/>
    </xf>
    <xf numFmtId="0" fontId="6" fillId="0" borderId="0" xfId="0" applyFont="1" applyAlignment="1">
      <alignment horizontal="center"/>
    </xf>
    <xf numFmtId="0" fontId="6" fillId="0" borderId="4" xfId="0" applyFont="1" applyBorder="1"/>
    <xf numFmtId="0" fontId="6" fillId="0" borderId="5" xfId="0" applyFont="1" applyBorder="1"/>
    <xf numFmtId="0" fontId="6" fillId="0" borderId="3" xfId="0" applyFont="1" applyBorder="1"/>
    <xf numFmtId="0" fontId="6" fillId="0" borderId="2" xfId="0" applyFont="1" applyBorder="1" applyAlignment="1">
      <alignment horizontal="center"/>
    </xf>
    <xf numFmtId="10" fontId="6" fillId="0" borderId="3" xfId="0" applyNumberFormat="1" applyFont="1" applyBorder="1" applyAlignment="1">
      <alignment horizontal="center"/>
    </xf>
    <xf numFmtId="10" fontId="6" fillId="0" borderId="4" xfId="0" applyNumberFormat="1" applyFont="1" applyBorder="1" applyAlignment="1">
      <alignment horizontal="right"/>
    </xf>
    <xf numFmtId="10" fontId="6" fillId="0" borderId="5" xfId="0" applyNumberFormat="1" applyFont="1" applyBorder="1" applyAlignment="1">
      <alignment horizontal="right"/>
    </xf>
    <xf numFmtId="0" fontId="6" fillId="0" borderId="4" xfId="0" applyFont="1" applyBorder="1" applyAlignment="1">
      <alignment horizontal="center"/>
    </xf>
    <xf numFmtId="10" fontId="6" fillId="0" borderId="5" xfId="0" applyNumberFormat="1" applyFont="1" applyBorder="1" applyAlignment="1">
      <alignment horizontal="center"/>
    </xf>
    <xf numFmtId="0" fontId="10" fillId="0" borderId="0" xfId="0" applyFont="1"/>
    <xf numFmtId="0" fontId="7" fillId="0" borderId="0" xfId="0" applyFont="1"/>
    <xf numFmtId="0" fontId="6" fillId="0" borderId="2" xfId="0" applyFont="1" applyBorder="1"/>
    <xf numFmtId="0" fontId="11" fillId="0" borderId="0" xfId="0" applyFont="1" applyAlignment="1">
      <alignment horizontal="left" vertical="center" wrapText="1"/>
    </xf>
    <xf numFmtId="0" fontId="12" fillId="0" borderId="0" xfId="0" applyFont="1" applyAlignment="1">
      <alignment horizontal="left" vertical="center" wrapText="1"/>
    </xf>
    <xf numFmtId="0" fontId="4" fillId="0" borderId="0" xfId="0" applyFont="1" applyAlignment="1">
      <alignment horizontal="center" vertical="center"/>
    </xf>
    <xf numFmtId="0" fontId="5" fillId="0" borderId="0" xfId="0" applyFont="1" applyAlignment="1">
      <alignment vertical="center"/>
    </xf>
    <xf numFmtId="0" fontId="13" fillId="0" borderId="0" xfId="1" applyAlignment="1">
      <alignment vertical="center"/>
    </xf>
    <xf numFmtId="165" fontId="6" fillId="0" borderId="0" xfId="0" applyNumberFormat="1" applyFont="1"/>
    <xf numFmtId="164" fontId="0" fillId="0" borderId="0" xfId="0" applyNumberFormat="1" applyAlignment="1">
      <alignment horizontal="center"/>
    </xf>
    <xf numFmtId="164" fontId="0" fillId="0" borderId="1" xfId="0" applyNumberFormat="1" applyBorder="1" applyAlignment="1">
      <alignment horizontal="center"/>
    </xf>
    <xf numFmtId="0" fontId="0" fillId="0" borderId="0" xfId="0" applyAlignment="1">
      <alignment horizontal="left"/>
    </xf>
    <xf numFmtId="0" fontId="3" fillId="0" borderId="0" xfId="0" applyFont="1" applyAlignment="1">
      <alignment horizontal="left"/>
    </xf>
    <xf numFmtId="0" fontId="1" fillId="0" borderId="0" xfId="0" applyFont="1" applyAlignment="1">
      <alignment horizontal="center" vertical="center"/>
    </xf>
    <xf numFmtId="3" fontId="1" fillId="0" borderId="0" xfId="0" applyNumberFormat="1" applyFont="1" applyAlignment="1">
      <alignment horizontal="center" vertical="center"/>
    </xf>
    <xf numFmtId="0" fontId="1" fillId="0" borderId="0" xfId="0" applyFont="1" applyAlignment="1">
      <alignment horizontal="left" vertical="center"/>
    </xf>
    <xf numFmtId="0" fontId="0" fillId="2" borderId="0" xfId="0" applyFill="1"/>
    <xf numFmtId="10" fontId="0" fillId="5" borderId="0" xfId="0" applyNumberFormat="1" applyFill="1"/>
    <xf numFmtId="10" fontId="0" fillId="3" borderId="0" xfId="0" applyNumberFormat="1" applyFill="1" applyAlignment="1"/>
    <xf numFmtId="10" fontId="0" fillId="6" borderId="0" xfId="0" applyNumberFormat="1" applyFill="1" applyAlignment="1"/>
    <xf numFmtId="10" fontId="1" fillId="5" borderId="0" xfId="0" applyNumberFormat="1" applyFont="1" applyFill="1" applyAlignment="1">
      <alignment horizontal="center"/>
    </xf>
    <xf numFmtId="10" fontId="1" fillId="3" borderId="0" xfId="0" applyNumberFormat="1" applyFont="1" applyFill="1" applyAlignment="1">
      <alignment horizontal="center"/>
    </xf>
    <xf numFmtId="10" fontId="1" fillId="6" borderId="0" xfId="0" applyNumberFormat="1" applyFont="1" applyFill="1" applyAlignment="1">
      <alignment horizontal="center"/>
    </xf>
    <xf numFmtId="0" fontId="1" fillId="5" borderId="0" xfId="0" applyFont="1" applyFill="1" applyAlignment="1">
      <alignment horizontal="left"/>
    </xf>
    <xf numFmtId="0" fontId="1" fillId="5" borderId="0" xfId="0" applyFont="1" applyFill="1" applyAlignment="1">
      <alignment horizontal="center"/>
    </xf>
    <xf numFmtId="3" fontId="1" fillId="5" borderId="0" xfId="0" applyNumberFormat="1" applyFont="1" applyFill="1" applyAlignment="1">
      <alignment horizontal="center"/>
    </xf>
    <xf numFmtId="0" fontId="1" fillId="3" borderId="0" xfId="0" applyFont="1" applyFill="1" applyAlignment="1">
      <alignment horizontal="left"/>
    </xf>
    <xf numFmtId="0" fontId="1" fillId="3" borderId="0" xfId="0" applyFont="1" applyFill="1" applyAlignment="1">
      <alignment horizontal="center"/>
    </xf>
    <xf numFmtId="3" fontId="1" fillId="3" borderId="0" xfId="0" applyNumberFormat="1" applyFont="1" applyFill="1" applyAlignment="1">
      <alignment horizontal="center"/>
    </xf>
    <xf numFmtId="0" fontId="1" fillId="6" borderId="0" xfId="0" applyFont="1" applyFill="1" applyAlignment="1">
      <alignment horizontal="left" vertical="center"/>
    </xf>
    <xf numFmtId="0" fontId="1" fillId="6" borderId="0" xfId="0" applyFont="1" applyFill="1" applyAlignment="1">
      <alignment horizontal="center" vertical="center"/>
    </xf>
    <xf numFmtId="3" fontId="1" fillId="6" borderId="0" xfId="0" applyNumberFormat="1" applyFont="1" applyFill="1" applyAlignment="1">
      <alignment horizontal="center" vertical="center"/>
    </xf>
    <xf numFmtId="1" fontId="0" fillId="6" borderId="0" xfId="0" applyNumberFormat="1" applyFill="1" applyAlignment="1">
      <alignment horizontal="center"/>
    </xf>
    <xf numFmtId="0" fontId="0" fillId="0" borderId="12" xfId="0" applyBorder="1"/>
    <xf numFmtId="0" fontId="0" fillId="0" borderId="11" xfId="0" quotePrefix="1" applyBorder="1" applyAlignment="1">
      <alignment horizontal="center"/>
    </xf>
    <xf numFmtId="10" fontId="0" fillId="0" borderId="12" xfId="0" applyNumberFormat="1" applyBorder="1" applyAlignment="1">
      <alignment horizontal="center"/>
    </xf>
    <xf numFmtId="10" fontId="0" fillId="0" borderId="11" xfId="0" applyNumberFormat="1" applyBorder="1" applyAlignment="1">
      <alignment horizontal="center"/>
    </xf>
    <xf numFmtId="166" fontId="0" fillId="4" borderId="12" xfId="0" applyNumberFormat="1" applyFill="1" applyBorder="1" applyAlignment="1">
      <alignment horizontal="center"/>
    </xf>
    <xf numFmtId="1" fontId="0" fillId="0" borderId="12" xfId="0" quotePrefix="1" applyNumberFormat="1" applyBorder="1" applyAlignment="1">
      <alignment horizontal="center"/>
    </xf>
    <xf numFmtId="1" fontId="0" fillId="0" borderId="12" xfId="0" applyNumberFormat="1" applyBorder="1" applyAlignment="1">
      <alignment horizontal="center"/>
    </xf>
    <xf numFmtId="1" fontId="0" fillId="0" borderId="0" xfId="0" applyNumberFormat="1" applyBorder="1" applyAlignment="1">
      <alignment horizontal="center"/>
    </xf>
    <xf numFmtId="164" fontId="0" fillId="0" borderId="0" xfId="0" applyNumberFormat="1" applyBorder="1" applyAlignment="1">
      <alignment horizontal="center"/>
    </xf>
    <xf numFmtId="1" fontId="0" fillId="5" borderId="0" xfId="0" applyNumberFormat="1" applyFill="1" applyAlignment="1">
      <alignment horizontal="center"/>
    </xf>
    <xf numFmtId="1" fontId="0" fillId="4" borderId="12" xfId="0" applyNumberFormat="1" applyFill="1" applyBorder="1" applyAlignment="1">
      <alignment horizontal="center"/>
    </xf>
    <xf numFmtId="1" fontId="0" fillId="2" borderId="12" xfId="0" applyNumberFormat="1" applyFill="1" applyBorder="1" applyAlignment="1">
      <alignment horizontal="center"/>
    </xf>
    <xf numFmtId="0" fontId="3" fillId="0" borderId="0" xfId="0" applyFont="1" applyAlignment="1">
      <alignment horizontal="center" wrapText="1"/>
    </xf>
    <xf numFmtId="10" fontId="0" fillId="0" borderId="0" xfId="0" applyNumberFormat="1"/>
    <xf numFmtId="0" fontId="14" fillId="0" borderId="0" xfId="0" applyFont="1" applyAlignment="1">
      <alignment horizontal="right"/>
    </xf>
    <xf numFmtId="0" fontId="14" fillId="0" borderId="0" xfId="0" applyFont="1" applyAlignment="1">
      <alignment horizontal="right" vertical="center"/>
    </xf>
    <xf numFmtId="2" fontId="0" fillId="0" borderId="0" xfId="0" applyNumberFormat="1"/>
    <xf numFmtId="2" fontId="0" fillId="0" borderId="0" xfId="0" applyNumberFormat="1" applyAlignment="1">
      <alignment horizontal="right"/>
    </xf>
    <xf numFmtId="0" fontId="16" fillId="0" borderId="0" xfId="0" applyFont="1" applyAlignment="1">
      <alignment horizontal="left"/>
    </xf>
    <xf numFmtId="10" fontId="15" fillId="0" borderId="1" xfId="0" applyNumberFormat="1" applyFont="1" applyBorder="1" applyAlignment="1">
      <alignment horizontal="center"/>
    </xf>
    <xf numFmtId="0" fontId="0" fillId="0" borderId="1" xfId="0" applyBorder="1"/>
    <xf numFmtId="10" fontId="16" fillId="0" borderId="0" xfId="0" applyNumberFormat="1" applyFont="1" applyAlignment="1">
      <alignment horizontal="left"/>
    </xf>
    <xf numFmtId="0" fontId="16" fillId="0" borderId="0" xfId="0" applyFont="1"/>
    <xf numFmtId="10" fontId="16" fillId="0" borderId="0" xfId="0" applyNumberFormat="1" applyFont="1" applyAlignment="1">
      <alignment horizontal="center"/>
    </xf>
    <xf numFmtId="0" fontId="7" fillId="0" borderId="6" xfId="0" applyFont="1" applyBorder="1" applyAlignment="1">
      <alignment horizontal="center"/>
    </xf>
    <xf numFmtId="0" fontId="7" fillId="0" borderId="7" xfId="0" applyFont="1" applyBorder="1" applyAlignment="1">
      <alignment horizontal="center"/>
    </xf>
    <xf numFmtId="0" fontId="7" fillId="0" borderId="8" xfId="0" applyFont="1" applyBorder="1" applyAlignment="1">
      <alignment horizontal="center"/>
    </xf>
    <xf numFmtId="0" fontId="7" fillId="0" borderId="9" xfId="0" applyFont="1" applyBorder="1" applyAlignment="1">
      <alignment horizontal="center"/>
    </xf>
    <xf numFmtId="0" fontId="10" fillId="0" borderId="10" xfId="0" applyFont="1" applyBorder="1" applyAlignment="1">
      <alignment horizontal="center"/>
    </xf>
    <xf numFmtId="0" fontId="13" fillId="0" borderId="0" xfId="1"/>
    <xf numFmtId="1" fontId="0" fillId="0" borderId="0" xfId="0" applyNumberFormat="1" applyFill="1" applyAlignment="1">
      <alignment horizontal="center"/>
    </xf>
    <xf numFmtId="0" fontId="0" fillId="6" borderId="0" xfId="0" applyFill="1" applyAlignment="1">
      <alignment horizontal="center"/>
    </xf>
    <xf numFmtId="2" fontId="0" fillId="7" borderId="0" xfId="0" applyNumberFormat="1" applyFill="1"/>
    <xf numFmtId="10" fontId="0" fillId="7" borderId="0" xfId="0" applyNumberFormat="1" applyFill="1"/>
    <xf numFmtId="165" fontId="0" fillId="7" borderId="0" xfId="0" applyNumberFormat="1" applyFill="1"/>
    <xf numFmtId="10" fontId="1" fillId="7" borderId="0" xfId="0" applyNumberFormat="1" applyFont="1" applyFill="1" applyAlignment="1">
      <alignment horizontal="center"/>
    </xf>
    <xf numFmtId="0" fontId="1" fillId="7" borderId="0" xfId="0" applyFont="1" applyFill="1" applyAlignment="1">
      <alignment horizontal="left" vertical="center"/>
    </xf>
    <xf numFmtId="0" fontId="1" fillId="7" borderId="0" xfId="0" applyFont="1" applyFill="1" applyAlignment="1">
      <alignment horizontal="center" vertical="center"/>
    </xf>
    <xf numFmtId="3" fontId="1" fillId="7" borderId="0" xfId="0" applyNumberFormat="1" applyFont="1" applyFill="1" applyAlignment="1">
      <alignment horizontal="center" vertical="center"/>
    </xf>
    <xf numFmtId="164" fontId="0" fillId="6" borderId="0" xfId="0" applyNumberFormat="1" applyFill="1" applyAlignment="1"/>
    <xf numFmtId="0" fontId="0" fillId="6" borderId="0" xfId="0"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2"/>
          <c:order val="0"/>
          <c:tx>
            <c:v>Geom 9.22%</c:v>
          </c:tx>
          <c:val>
            <c:numRef>
              <c:f>'AVG vx GEOM'!$L$4:$L$24</c:f>
              <c:numCache>
                <c:formatCode>0</c:formatCode>
                <c:ptCount val="21"/>
                <c:pt idx="0">
                  <c:v>568</c:v>
                </c:pt>
                <c:pt idx="1">
                  <c:v>626.40197177426614</c:v>
                </c:pt>
                <c:pt idx="2">
                  <c:v>690.80885606107131</c:v>
                </c:pt>
                <c:pt idx="3">
                  <c:v>761.83808020383844</c:v>
                </c:pt>
                <c:pt idx="4">
                  <c:v>840.17055565564419</c:v>
                </c:pt>
                <c:pt idx="5">
                  <c:v>926.55720543904283</c:v>
                </c:pt>
                <c:pt idx="6">
                  <c:v>1021.8261627617434</c:v>
                </c:pt>
                <c:pt idx="7">
                  <c:v>1126.8907097966342</c:v>
                </c:pt>
                <c:pt idx="8">
                  <c:v>1242.7580327301303</c:v>
                </c:pt>
                <c:pt idx="9">
                  <c:v>1370.5388770078548</c:v>
                </c:pt>
                <c:pt idx="10">
                  <c:v>1511.4581953362829</c:v>
                </c:pt>
                <c:pt idx="11">
                  <c:v>1666.8668905158829</c:v>
                </c:pt>
                <c:pt idx="12">
                  <c:v>1838.2547656767408</c:v>
                </c:pt>
                <c:pt idx="13">
                  <c:v>2027.2648060622394</c:v>
                </c:pt>
                <c:pt idx="14">
                  <c:v>2235.7089292710598</c:v>
                </c:pt>
                <c:pt idx="15">
                  <c:v>2465.5853549449384</c:v>
                </c:pt>
                <c:pt idx="16">
                  <c:v>2719.0977604141958</c:v>
                </c:pt>
                <c:pt idx="17">
                  <c:v>2998.6764059338793</c:v>
                </c:pt>
                <c:pt idx="18">
                  <c:v>3307.0014320245627</c:v>
                </c:pt>
                <c:pt idx="19">
                  <c:v>3647.028552254415</c:v>
                </c:pt>
                <c:pt idx="20">
                  <c:v>4022.0173877626985</c:v>
                </c:pt>
              </c:numCache>
            </c:numRef>
          </c:val>
          <c:smooth val="0"/>
        </c:ser>
        <c:ser>
          <c:idx val="0"/>
          <c:order val="1"/>
          <c:tx>
            <c:v>S&amp;P 500</c:v>
          </c:tx>
          <c:val>
            <c:numRef>
              <c:f>'AVG vx GEOM'!$J$9:$J$29</c:f>
              <c:numCache>
                <c:formatCode>0</c:formatCode>
                <c:ptCount val="21"/>
                <c:pt idx="0">
                  <c:v>568</c:v>
                </c:pt>
                <c:pt idx="1">
                  <c:v>576</c:v>
                </c:pt>
                <c:pt idx="2">
                  <c:v>792</c:v>
                </c:pt>
                <c:pt idx="3">
                  <c:v>974</c:v>
                </c:pt>
                <c:pt idx="4">
                  <c:v>1299</c:v>
                </c:pt>
                <c:pt idx="5">
                  <c:v>1670</c:v>
                </c:pt>
                <c:pt idx="6">
                  <c:v>2021</c:v>
                </c:pt>
                <c:pt idx="7">
                  <c:v>1837</c:v>
                </c:pt>
                <c:pt idx="8">
                  <c:v>1618</c:v>
                </c:pt>
                <c:pt idx="9">
                  <c:v>1261</c:v>
                </c:pt>
                <c:pt idx="10">
                  <c:v>1623</c:v>
                </c:pt>
                <c:pt idx="11">
                  <c:v>1800</c:v>
                </c:pt>
                <c:pt idx="12">
                  <c:v>1888</c:v>
                </c:pt>
                <c:pt idx="13">
                  <c:v>2186</c:v>
                </c:pt>
                <c:pt idx="14">
                  <c:v>2306</c:v>
                </c:pt>
                <c:pt idx="15">
                  <c:v>1453</c:v>
                </c:pt>
                <c:pt idx="16">
                  <c:v>1837</c:v>
                </c:pt>
                <c:pt idx="17">
                  <c:v>2114</c:v>
                </c:pt>
                <c:pt idx="18">
                  <c:v>2159</c:v>
                </c:pt>
                <c:pt idx="19">
                  <c:v>2504</c:v>
                </c:pt>
                <c:pt idx="20">
                  <c:v>3316</c:v>
                </c:pt>
              </c:numCache>
            </c:numRef>
          </c:val>
          <c:smooth val="0"/>
        </c:ser>
        <c:ser>
          <c:idx val="1"/>
          <c:order val="2"/>
          <c:tx>
            <c:v>Geom 11.1%</c:v>
          </c:tx>
          <c:val>
            <c:numRef>
              <c:f>'AVG vx GEOM'!$Q$65:$Q$85</c:f>
              <c:numCache>
                <c:formatCode>0</c:formatCode>
                <c:ptCount val="21"/>
                <c:pt idx="0">
                  <c:v>568</c:v>
                </c:pt>
                <c:pt idx="1">
                  <c:v>632.31856913790386</c:v>
                </c:pt>
                <c:pt idx="2">
                  <c:v>703.92037478275734</c:v>
                </c:pt>
                <c:pt idx="3">
                  <c:v>783.63014818600379</c:v>
                </c:pt>
                <c:pt idx="4">
                  <c:v>872.36601062376326</c:v>
                </c:pt>
                <c:pt idx="5">
                  <c:v>971.15004859535122</c:v>
                </c:pt>
                <c:pt idx="6">
                  <c:v>1081.1200865246801</c:v>
                </c:pt>
                <c:pt idx="7">
                  <c:v>1203.5427925660786</c:v>
                </c:pt>
                <c:pt idx="8">
                  <c:v>1339.8282684711619</c:v>
                </c:pt>
                <c:pt idx="9">
                  <c:v>1491.5462915672545</c:v>
                </c:pt>
                <c:pt idx="10">
                  <c:v>1660.4443959273824</c:v>
                </c:pt>
                <c:pt idx="11">
                  <c:v>1848.4680009962212</c:v>
                </c:pt>
                <c:pt idx="12">
                  <c:v>2057.7828195195989</c:v>
                </c:pt>
                <c:pt idx="13">
                  <c:v>2290.7998028788634</c:v>
                </c:pt>
                <c:pt idx="14">
                  <c:v>2550.2029111580196</c:v>
                </c:pt>
                <c:pt idx="15">
                  <c:v>2838.9800278076691</c:v>
                </c:pt>
                <c:pt idx="16">
                  <c:v>3160.457374990197</c:v>
                </c:pt>
                <c:pt idx="17">
                  <c:v>3518.3378260125655</c:v>
                </c:pt>
                <c:pt idx="18">
                  <c:v>3916.7435561408961</c:v>
                </c:pt>
                <c:pt idx="19">
                  <c:v>4360.2635230618253</c:v>
                </c:pt>
                <c:pt idx="20">
                  <c:v>4854.0063238849461</c:v>
                </c:pt>
              </c:numCache>
            </c:numRef>
          </c:val>
          <c:smooth val="0"/>
        </c:ser>
        <c:dLbls>
          <c:showLegendKey val="0"/>
          <c:showVal val="0"/>
          <c:showCatName val="0"/>
          <c:showSerName val="0"/>
          <c:showPercent val="0"/>
          <c:showBubbleSize val="0"/>
        </c:dLbls>
        <c:marker val="1"/>
        <c:smooth val="0"/>
        <c:axId val="98958336"/>
        <c:axId val="106562304"/>
      </c:lineChart>
      <c:catAx>
        <c:axId val="98958336"/>
        <c:scaling>
          <c:orientation val="minMax"/>
        </c:scaling>
        <c:delete val="0"/>
        <c:axPos val="b"/>
        <c:numFmt formatCode="General" sourceLinked="1"/>
        <c:majorTickMark val="out"/>
        <c:minorTickMark val="none"/>
        <c:tickLblPos val="nextTo"/>
        <c:crossAx val="106562304"/>
        <c:crosses val="autoZero"/>
        <c:auto val="1"/>
        <c:lblAlgn val="ctr"/>
        <c:lblOffset val="100"/>
        <c:noMultiLvlLbl val="0"/>
      </c:catAx>
      <c:valAx>
        <c:axId val="106562304"/>
        <c:scaling>
          <c:orientation val="minMax"/>
        </c:scaling>
        <c:delete val="0"/>
        <c:axPos val="l"/>
        <c:majorGridlines/>
        <c:numFmt formatCode="0" sourceLinked="1"/>
        <c:majorTickMark val="out"/>
        <c:minorTickMark val="none"/>
        <c:tickLblPos val="nextTo"/>
        <c:crossAx val="9895833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28575</xdr:colOff>
      <xdr:row>2</xdr:row>
      <xdr:rowOff>52386</xdr:rowOff>
    </xdr:from>
    <xdr:to>
      <xdr:col>20</xdr:col>
      <xdr:colOff>133350</xdr:colOff>
      <xdr:row>23</xdr:row>
      <xdr:rowOff>57150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dailyfinance.com/quote/snpindex/sp-500-total-return-index/%5Esp5tri/historical-prices"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hyperlink" Target="http://www.stern.nyu.edu/~adamodar/pc/datasets/histretSP.xls" TargetMode="External"/><Relationship Id="rId1" Type="http://schemas.openxmlformats.org/officeDocument/2006/relationships/hyperlink" Target="http://pages.stern.nyu.edu/~adamodar/New_Home_Page/datafile/histretSP.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85"/>
  <sheetViews>
    <sheetView tabSelected="1" zoomScale="90" zoomScaleNormal="90" workbookViewId="0">
      <selection activeCell="M29" sqref="M29"/>
    </sheetView>
  </sheetViews>
  <sheetFormatPr defaultRowHeight="15"/>
  <cols>
    <col min="1" max="1" width="5.140625" style="1" customWidth="1"/>
    <col min="2" max="2" width="9.28515625" customWidth="1"/>
    <col min="3" max="3" width="8" customWidth="1"/>
    <col min="4" max="4" width="6.7109375" customWidth="1"/>
    <col min="5" max="5" width="7.7109375" customWidth="1"/>
    <col min="6" max="6" width="6.140625" customWidth="1"/>
    <col min="7" max="7" width="8.140625" customWidth="1"/>
    <col min="8" max="8" width="5.28515625" customWidth="1"/>
    <col min="9" max="9" width="6.140625" customWidth="1"/>
    <col min="10" max="10" width="6.7109375" customWidth="1"/>
    <col min="11" max="11" width="8.28515625" customWidth="1"/>
    <col min="12" max="12" width="8.140625" customWidth="1"/>
    <col min="14" max="14" width="4.7109375" customWidth="1"/>
    <col min="15" max="15" width="9" customWidth="1"/>
    <col min="16" max="16" width="8.42578125" customWidth="1"/>
    <col min="17" max="17" width="9" customWidth="1"/>
    <col min="18" max="18" width="9.140625" customWidth="1"/>
    <col min="19" max="19" width="6.85546875" customWidth="1"/>
    <col min="20" max="20" width="8.85546875" customWidth="1"/>
    <col min="21" max="21" width="10.28515625" customWidth="1"/>
    <col min="22" max="22" width="6.85546875" customWidth="1"/>
    <col min="23" max="23" width="14.42578125" customWidth="1"/>
    <col min="24" max="24" width="13.140625" customWidth="1"/>
    <col min="25" max="25" width="10" customWidth="1"/>
    <col min="26" max="26" width="10.85546875" customWidth="1"/>
    <col min="27" max="27" width="6" customWidth="1"/>
    <col min="28" max="29" width="11.7109375" customWidth="1"/>
    <col min="30" max="30" width="10.42578125" customWidth="1"/>
    <col min="31" max="31" width="12.85546875" customWidth="1"/>
    <col min="32" max="32" width="4.140625" customWidth="1"/>
    <col min="34" max="34" width="10" customWidth="1"/>
  </cols>
  <sheetData>
    <row r="1" spans="1:24" ht="18.75" customHeight="1">
      <c r="A1" t="s">
        <v>61</v>
      </c>
      <c r="C1" s="2">
        <v>0.2</v>
      </c>
      <c r="D1" s="79"/>
      <c r="E1" s="2">
        <v>0.33</v>
      </c>
      <c r="F1" s="79"/>
      <c r="G1" s="17">
        <f>U16</f>
        <v>0.10616452287324898</v>
      </c>
      <c r="H1" s="17"/>
      <c r="I1" s="100" t="s">
        <v>64</v>
      </c>
      <c r="J1" s="101"/>
      <c r="K1" s="102"/>
      <c r="L1" s="81">
        <f>U30</f>
        <v>0.10282037284201778</v>
      </c>
      <c r="O1" s="97" t="s">
        <v>62</v>
      </c>
      <c r="X1" s="57"/>
    </row>
    <row r="2" spans="1:24" ht="13.5" customHeight="1">
      <c r="A2" s="57"/>
      <c r="C2" s="2">
        <v>-0.06</v>
      </c>
      <c r="D2" s="79"/>
      <c r="E2" s="2">
        <v>-0.08</v>
      </c>
      <c r="F2" s="79"/>
      <c r="G2" s="17">
        <f>U16</f>
        <v>0.10616452287324898</v>
      </c>
      <c r="H2" s="17"/>
      <c r="I2" s="81"/>
      <c r="J2" s="3"/>
      <c r="K2" s="3"/>
      <c r="L2" s="81" t="s">
        <v>56</v>
      </c>
      <c r="T2" s="13" t="s">
        <v>3</v>
      </c>
      <c r="U2" s="66">
        <v>6.1994363251457359E-2</v>
      </c>
      <c r="V2" s="5"/>
    </row>
    <row r="3" spans="1:24" ht="13.5" customHeight="1">
      <c r="A3"/>
      <c r="B3" s="12" t="s">
        <v>17</v>
      </c>
      <c r="C3" s="14" t="s">
        <v>63</v>
      </c>
      <c r="D3" s="80" t="s">
        <v>17</v>
      </c>
      <c r="E3" s="14" t="s">
        <v>63</v>
      </c>
      <c r="F3" s="80" t="s">
        <v>17</v>
      </c>
      <c r="G3" s="14" t="s">
        <v>63</v>
      </c>
      <c r="H3" s="14"/>
      <c r="I3" s="82"/>
      <c r="J3" s="98" t="s">
        <v>17</v>
      </c>
      <c r="K3" s="14" t="s">
        <v>63</v>
      </c>
      <c r="L3" s="82" t="s">
        <v>25</v>
      </c>
      <c r="M3" s="14" t="s">
        <v>0</v>
      </c>
      <c r="N3" s="17"/>
      <c r="O3" s="99"/>
      <c r="P3" s="11" t="s">
        <v>17</v>
      </c>
      <c r="Q3" s="11" t="s">
        <v>63</v>
      </c>
      <c r="T3" s="13" t="s">
        <v>4</v>
      </c>
      <c r="U3" s="4">
        <v>1</v>
      </c>
      <c r="V3" s="6"/>
    </row>
    <row r="4" spans="1:24" ht="13.5" customHeight="1">
      <c r="A4">
        <v>0</v>
      </c>
      <c r="B4" s="88">
        <v>100</v>
      </c>
      <c r="C4" s="1"/>
      <c r="D4" s="83">
        <v>100</v>
      </c>
      <c r="E4" s="1"/>
      <c r="F4" s="90">
        <v>100</v>
      </c>
      <c r="G4" s="3"/>
      <c r="H4" s="3"/>
      <c r="I4">
        <v>1988</v>
      </c>
      <c r="J4" s="110">
        <v>288</v>
      </c>
      <c r="L4" s="85">
        <v>568</v>
      </c>
      <c r="M4" s="3"/>
      <c r="N4" s="3"/>
      <c r="O4" s="1"/>
      <c r="T4" s="13" t="s">
        <v>5</v>
      </c>
      <c r="U4" s="4">
        <v>20</v>
      </c>
      <c r="V4" s="6"/>
      <c r="X4" s="4"/>
    </row>
    <row r="5" spans="1:24" ht="13.5" customHeight="1">
      <c r="A5">
        <v>1</v>
      </c>
      <c r="B5" s="18">
        <f>(1+C$1)*B4</f>
        <v>120</v>
      </c>
      <c r="C5" s="2">
        <f>B5/B4-1</f>
        <v>0.19999999999999996</v>
      </c>
      <c r="D5" s="85">
        <f>(1+E$1)*D4</f>
        <v>133</v>
      </c>
      <c r="E5" s="2">
        <f>D5/D4-1</f>
        <v>0.33000000000000007</v>
      </c>
      <c r="F5" s="85">
        <f>(1+G$1)*F4</f>
        <v>110.6164522873249</v>
      </c>
      <c r="G5" s="3">
        <f t="shared" ref="G5:G24" si="0">F5/F4-1</f>
        <v>0.10616452287324907</v>
      </c>
      <c r="H5" s="3"/>
      <c r="I5">
        <v>1989</v>
      </c>
      <c r="J5" s="1">
        <v>379</v>
      </c>
      <c r="K5" s="55">
        <f>J5/J4-1</f>
        <v>0.31597222222222232</v>
      </c>
      <c r="L5" s="85">
        <f t="shared" ref="L5:L24" si="1">(1+L$1)*L4</f>
        <v>626.40197177426614</v>
      </c>
      <c r="M5" s="55">
        <f>L5/L4-1</f>
        <v>0.10282037284201784</v>
      </c>
      <c r="N5" s="55"/>
      <c r="O5" s="1">
        <v>1970</v>
      </c>
      <c r="P5" s="111">
        <v>100</v>
      </c>
      <c r="Q5" s="92">
        <v>5.3100000000000001E-2</v>
      </c>
      <c r="T5" s="13" t="s">
        <v>6</v>
      </c>
      <c r="U5" s="4">
        <f>U3*U4</f>
        <v>20</v>
      </c>
      <c r="V5" s="4"/>
      <c r="W5" s="4"/>
      <c r="X5" s="4"/>
    </row>
    <row r="6" spans="1:24" ht="13.5" customHeight="1">
      <c r="A6">
        <v>2</v>
      </c>
      <c r="B6" s="18">
        <f>(1+C$2)*B5</f>
        <v>112.8</v>
      </c>
      <c r="C6" s="2">
        <f>B6/B5-1</f>
        <v>-6.0000000000000053E-2</v>
      </c>
      <c r="D6" s="85">
        <f>(1+E$2)*D5</f>
        <v>122.36</v>
      </c>
      <c r="E6" s="2">
        <f>D6/D5-1</f>
        <v>-7.999999999999996E-2</v>
      </c>
      <c r="F6" s="85">
        <f>(1+G$2)*F5</f>
        <v>122.35999516634027</v>
      </c>
      <c r="G6" s="3">
        <f t="shared" si="0"/>
        <v>0.10616452287324907</v>
      </c>
      <c r="H6" s="3"/>
      <c r="I6">
        <v>1990</v>
      </c>
      <c r="J6" s="1">
        <v>368</v>
      </c>
      <c r="K6" s="55">
        <f t="shared" ref="K6:K9" si="2">J6/J5-1</f>
        <v>-2.9023746701846931E-2</v>
      </c>
      <c r="L6" s="85">
        <f t="shared" si="1"/>
        <v>690.80885606107131</v>
      </c>
      <c r="M6" s="55">
        <f>L6/L5-1</f>
        <v>0.10282037284201784</v>
      </c>
      <c r="N6" s="55"/>
      <c r="O6" s="1">
        <f>O5+1</f>
        <v>1971</v>
      </c>
      <c r="P6" s="96">
        <v>117.68</v>
      </c>
      <c r="Q6" s="92">
        <f t="shared" ref="Q6:Q49" si="3">(P6-P5)/P5</f>
        <v>0.17680000000000007</v>
      </c>
      <c r="T6" s="13"/>
      <c r="U6" s="4"/>
      <c r="V6" s="4"/>
      <c r="W6" s="4"/>
      <c r="X6" s="4"/>
    </row>
    <row r="7" spans="1:24" ht="13.5" customHeight="1">
      <c r="A7">
        <v>3</v>
      </c>
      <c r="B7" s="18">
        <f>(1+C$1)*B6</f>
        <v>135.35999999999999</v>
      </c>
      <c r="C7" s="2">
        <f t="shared" ref="C7:E24" si="4">B7/B6-1</f>
        <v>0.19999999999999996</v>
      </c>
      <c r="D7" s="85">
        <f>(1+E$1)*D6</f>
        <v>162.7388</v>
      </c>
      <c r="E7" s="2">
        <f t="shared" si="4"/>
        <v>0.33000000000000007</v>
      </c>
      <c r="F7" s="85">
        <f>(1+G$1)*F6</f>
        <v>135.35028567194786</v>
      </c>
      <c r="G7" s="3">
        <f t="shared" si="0"/>
        <v>0.10616452287324907</v>
      </c>
      <c r="H7" s="3"/>
      <c r="I7">
        <v>1991</v>
      </c>
      <c r="J7" s="1">
        <v>480</v>
      </c>
      <c r="K7" s="55">
        <f t="shared" si="2"/>
        <v>0.30434782608695654</v>
      </c>
      <c r="L7" s="85">
        <f t="shared" si="1"/>
        <v>761.83808020383844</v>
      </c>
      <c r="M7" s="55">
        <f t="shared" ref="K7:M24" si="5">L7/L6-1</f>
        <v>0.10282037284201784</v>
      </c>
      <c r="N7" s="55"/>
      <c r="O7" s="1">
        <f t="shared" ref="O7:O49" si="6">O6+1</f>
        <v>1972</v>
      </c>
      <c r="P7" s="95">
        <v>138.838864</v>
      </c>
      <c r="Q7" s="92">
        <f t="shared" si="3"/>
        <v>0.17979999999999993</v>
      </c>
      <c r="T7" s="58" t="s">
        <v>7</v>
      </c>
      <c r="U7" s="7" t="s">
        <v>8</v>
      </c>
      <c r="V7" s="91"/>
      <c r="W7" s="7" t="s">
        <v>9</v>
      </c>
      <c r="X7" s="91" t="s">
        <v>10</v>
      </c>
    </row>
    <row r="8" spans="1:24" ht="13.5" customHeight="1">
      <c r="A8">
        <v>4</v>
      </c>
      <c r="B8" s="18">
        <f>(1+C$2)*B7</f>
        <v>127.23839999999998</v>
      </c>
      <c r="C8" s="2">
        <f t="shared" si="4"/>
        <v>-6.0000000000000053E-2</v>
      </c>
      <c r="D8" s="85">
        <f>(1+E$2)*D7</f>
        <v>149.719696</v>
      </c>
      <c r="E8" s="2">
        <f t="shared" si="4"/>
        <v>-7.999999999999996E-2</v>
      </c>
      <c r="F8" s="85">
        <f>(1+G$2)*F7</f>
        <v>149.71968417106817</v>
      </c>
      <c r="G8" s="3">
        <f t="shared" si="0"/>
        <v>0.10616452287324907</v>
      </c>
      <c r="H8" s="3"/>
      <c r="I8">
        <v>1992</v>
      </c>
      <c r="J8" s="1">
        <v>516</v>
      </c>
      <c r="K8" s="55">
        <f t="shared" si="2"/>
        <v>7.4999999999999956E-2</v>
      </c>
      <c r="L8" s="86">
        <f t="shared" si="1"/>
        <v>840.17055565564419</v>
      </c>
      <c r="M8" s="87">
        <f t="shared" si="5"/>
        <v>0.10282037284201784</v>
      </c>
      <c r="N8" s="87"/>
      <c r="O8" s="1">
        <f t="shared" si="6"/>
        <v>1973</v>
      </c>
      <c r="P8" s="95">
        <v>113.12590638719999</v>
      </c>
      <c r="Q8" s="92">
        <f t="shared" si="3"/>
        <v>-0.18520000000000009</v>
      </c>
      <c r="T8" s="13"/>
      <c r="U8" s="4"/>
      <c r="V8" s="4"/>
      <c r="W8" s="7"/>
      <c r="X8" s="7"/>
    </row>
    <row r="9" spans="1:24" ht="13.5" customHeight="1">
      <c r="A9">
        <v>5</v>
      </c>
      <c r="B9" s="18">
        <f>(1+C$1)*B8</f>
        <v>152.68607999999998</v>
      </c>
      <c r="C9" s="2">
        <f t="shared" si="4"/>
        <v>0.19999999999999996</v>
      </c>
      <c r="D9" s="85">
        <f>(1+E$1)*D8</f>
        <v>199.12719568</v>
      </c>
      <c r="E9" s="2">
        <f t="shared" si="4"/>
        <v>0.33000000000000007</v>
      </c>
      <c r="F9" s="85">
        <f>(1+G$1)*F8</f>
        <v>165.61460300582317</v>
      </c>
      <c r="G9" s="3">
        <f t="shared" si="0"/>
        <v>0.10616452287324907</v>
      </c>
      <c r="H9" s="3"/>
      <c r="I9" s="84">
        <v>1993</v>
      </c>
      <c r="J9" s="109">
        <v>568</v>
      </c>
      <c r="K9" s="55">
        <f t="shared" si="2"/>
        <v>0.10077519379844957</v>
      </c>
      <c r="L9" s="85">
        <f t="shared" si="1"/>
        <v>926.55720543904283</v>
      </c>
      <c r="M9" s="55">
        <f t="shared" si="5"/>
        <v>0.10282037284201784</v>
      </c>
      <c r="N9" s="55"/>
      <c r="O9" s="1">
        <f t="shared" si="6"/>
        <v>1974</v>
      </c>
      <c r="P9" s="95">
        <v>81.009461563873913</v>
      </c>
      <c r="Q9" s="92">
        <f t="shared" si="3"/>
        <v>-0.28389999999999999</v>
      </c>
      <c r="T9" s="69" t="s">
        <v>11</v>
      </c>
      <c r="U9" s="70">
        <f>(1+(U2/U3))^(U5)</f>
        <v>3.329999995552217</v>
      </c>
      <c r="V9" s="70"/>
      <c r="W9" s="71">
        <v>100</v>
      </c>
      <c r="X9" s="71">
        <f t="shared" ref="X9:X14" si="7">U9*W9</f>
        <v>332.99999955522168</v>
      </c>
    </row>
    <row r="10" spans="1:24" ht="13.5" customHeight="1">
      <c r="A10">
        <v>6</v>
      </c>
      <c r="B10" s="18">
        <f>(1+C$2)*B9</f>
        <v>143.52491519999998</v>
      </c>
      <c r="C10" s="2">
        <f t="shared" si="4"/>
        <v>-5.9999999999999942E-2</v>
      </c>
      <c r="D10" s="85">
        <f>(1+E$2)*D9</f>
        <v>183.19702002560001</v>
      </c>
      <c r="E10" s="2">
        <f t="shared" si="4"/>
        <v>-7.999999999999996E-2</v>
      </c>
      <c r="F10" s="85">
        <f>(1+G$2)*F9</f>
        <v>183.19699831477894</v>
      </c>
      <c r="G10" s="3">
        <f t="shared" si="0"/>
        <v>0.10616452287324907</v>
      </c>
      <c r="H10" s="3"/>
      <c r="I10" s="85">
        <v>1994</v>
      </c>
      <c r="J10" s="18">
        <v>576</v>
      </c>
      <c r="K10" s="55">
        <f>J10/J9-1</f>
        <v>1.4084507042253502E-2</v>
      </c>
      <c r="L10" s="85">
        <f t="shared" si="1"/>
        <v>1021.8261627617434</v>
      </c>
      <c r="M10" s="55">
        <f t="shared" si="5"/>
        <v>0.10282037284201784</v>
      </c>
      <c r="N10" s="55"/>
      <c r="O10" s="1">
        <f t="shared" si="6"/>
        <v>1975</v>
      </c>
      <c r="P10" s="95">
        <v>112.17380142749622</v>
      </c>
      <c r="Q10" s="92">
        <f t="shared" si="3"/>
        <v>0.3847000000000001</v>
      </c>
      <c r="T10" s="13" t="s">
        <v>12</v>
      </c>
      <c r="U10" s="4">
        <f>(U9-1)/(U2/U3)</f>
        <v>37.584062055794135</v>
      </c>
      <c r="V10" s="4"/>
      <c r="W10" s="9">
        <v>0</v>
      </c>
      <c r="X10" s="9">
        <f t="shared" si="7"/>
        <v>0</v>
      </c>
    </row>
    <row r="11" spans="1:24" ht="13.5" customHeight="1">
      <c r="A11">
        <v>7</v>
      </c>
      <c r="B11" s="18">
        <f>(1+C$1)*B10</f>
        <v>172.22989823999998</v>
      </c>
      <c r="C11" s="2">
        <f t="shared" si="4"/>
        <v>0.19999999999999996</v>
      </c>
      <c r="D11" s="85">
        <f>(1+E$1)*D10</f>
        <v>243.65203663404802</v>
      </c>
      <c r="E11" s="2">
        <f t="shared" si="4"/>
        <v>0.33000000000000007</v>
      </c>
      <c r="F11" s="85">
        <f>(1+G$1)*F10</f>
        <v>202.64602023267886</v>
      </c>
      <c r="G11" s="3">
        <f t="shared" si="0"/>
        <v>0.10616452287324907</v>
      </c>
      <c r="H11" s="3"/>
      <c r="I11" s="85">
        <f>I10+1</f>
        <v>1995</v>
      </c>
      <c r="J11" s="18">
        <v>792</v>
      </c>
      <c r="K11" s="55">
        <f>J11/J10-1</f>
        <v>0.375</v>
      </c>
      <c r="L11" s="85">
        <f t="shared" si="1"/>
        <v>1126.8907097966342</v>
      </c>
      <c r="M11" s="55">
        <f t="shared" si="5"/>
        <v>0.10282037284201784</v>
      </c>
      <c r="N11" s="55"/>
      <c r="O11" s="1">
        <f t="shared" si="6"/>
        <v>1976</v>
      </c>
      <c r="P11" s="95">
        <v>142.00081522706745</v>
      </c>
      <c r="Q11" s="92">
        <f t="shared" si="3"/>
        <v>0.26589999999999991</v>
      </c>
      <c r="T11" s="13" t="s">
        <v>13</v>
      </c>
      <c r="U11" s="4">
        <f>1/U10</f>
        <v>2.6607022905493403E-2</v>
      </c>
      <c r="V11" s="4"/>
      <c r="W11" s="9">
        <v>0</v>
      </c>
      <c r="X11" s="9">
        <f t="shared" si="7"/>
        <v>0</v>
      </c>
    </row>
    <row r="12" spans="1:24" ht="13.5" customHeight="1">
      <c r="A12">
        <v>8</v>
      </c>
      <c r="B12" s="18">
        <f>(1+C$2)*B11</f>
        <v>161.89610434559998</v>
      </c>
      <c r="C12" s="2">
        <f t="shared" si="4"/>
        <v>-6.0000000000000053E-2</v>
      </c>
      <c r="D12" s="85">
        <f>(1+E$2)*D11</f>
        <v>224.15987370332419</v>
      </c>
      <c r="E12" s="2">
        <f t="shared" si="4"/>
        <v>-7.999999999999996E-2</v>
      </c>
      <c r="F12" s="85">
        <f>(1+G$2)*F11</f>
        <v>224.15983828284399</v>
      </c>
      <c r="G12" s="3">
        <f t="shared" si="0"/>
        <v>0.10616452287324907</v>
      </c>
      <c r="H12" s="3"/>
      <c r="I12" s="85">
        <f t="shared" ref="I12:I29" si="8">I11+1</f>
        <v>1996</v>
      </c>
      <c r="J12" s="18">
        <v>974</v>
      </c>
      <c r="K12" s="55">
        <f>J12/J11-1</f>
        <v>0.22979797979797989</v>
      </c>
      <c r="L12" s="85">
        <f t="shared" si="1"/>
        <v>1242.7580327301303</v>
      </c>
      <c r="M12" s="55">
        <f t="shared" si="5"/>
        <v>0.10282037284201784</v>
      </c>
      <c r="N12" s="55"/>
      <c r="O12" s="1">
        <f t="shared" si="6"/>
        <v>1977</v>
      </c>
      <c r="P12" s="95">
        <v>138.25199370507286</v>
      </c>
      <c r="Q12" s="92">
        <f t="shared" si="3"/>
        <v>-2.6400000000000035E-2</v>
      </c>
      <c r="T12" s="69" t="s">
        <v>14</v>
      </c>
      <c r="U12" s="70">
        <f>1/U9</f>
        <v>0.30030030070140257</v>
      </c>
      <c r="V12" s="70"/>
      <c r="W12" s="71">
        <v>333.5</v>
      </c>
      <c r="X12" s="71">
        <f t="shared" si="7"/>
        <v>100.15015028391775</v>
      </c>
    </row>
    <row r="13" spans="1:24" ht="13.5" customHeight="1">
      <c r="A13">
        <v>9</v>
      </c>
      <c r="B13" s="18">
        <f>(1+C$1)*B12</f>
        <v>194.27532521471997</v>
      </c>
      <c r="C13" s="2">
        <f t="shared" si="4"/>
        <v>0.19999999999999996</v>
      </c>
      <c r="D13" s="85">
        <f>(1+E$1)*D12</f>
        <v>298.13263202542117</v>
      </c>
      <c r="E13" s="2">
        <f t="shared" si="4"/>
        <v>0.33000000000000007</v>
      </c>
      <c r="F13" s="85">
        <f>(1+G$1)*F12</f>
        <v>247.95766056148679</v>
      </c>
      <c r="G13" s="3">
        <f t="shared" si="0"/>
        <v>0.10616452287324907</v>
      </c>
      <c r="H13" s="3"/>
      <c r="I13" s="85">
        <f t="shared" si="8"/>
        <v>1997</v>
      </c>
      <c r="J13" s="18">
        <v>1299</v>
      </c>
      <c r="K13" s="87">
        <f>J13/J12-1</f>
        <v>0.33367556468172488</v>
      </c>
      <c r="L13" s="85">
        <f t="shared" si="1"/>
        <v>1370.5388770078548</v>
      </c>
      <c r="M13" s="55">
        <f t="shared" si="5"/>
        <v>0.10282037284201784</v>
      </c>
      <c r="N13" s="55"/>
      <c r="O13" s="1">
        <f t="shared" si="6"/>
        <v>1978</v>
      </c>
      <c r="P13" s="95">
        <v>151.06795352153313</v>
      </c>
      <c r="Q13" s="92">
        <f t="shared" si="3"/>
        <v>9.2700000000000074E-2</v>
      </c>
      <c r="T13" s="13" t="s">
        <v>15</v>
      </c>
      <c r="U13" s="4">
        <f>(1-U12)/(U2/U3)</f>
        <v>11.286505136935155</v>
      </c>
      <c r="V13" s="4"/>
      <c r="W13" s="9">
        <v>0</v>
      </c>
      <c r="X13" s="9">
        <f t="shared" si="7"/>
        <v>0</v>
      </c>
    </row>
    <row r="14" spans="1:24" ht="13.5" customHeight="1">
      <c r="A14">
        <v>10</v>
      </c>
      <c r="B14" s="18">
        <f>(1+C$2)*B13</f>
        <v>182.61880570183675</v>
      </c>
      <c r="C14" s="2">
        <f t="shared" si="4"/>
        <v>-6.0000000000000164E-2</v>
      </c>
      <c r="D14" s="85">
        <f>(1+E$2)*D13</f>
        <v>274.28202146338748</v>
      </c>
      <c r="E14" s="2">
        <f t="shared" si="4"/>
        <v>-7.999999999999996E-2</v>
      </c>
      <c r="F14" s="85">
        <f>(1+G$2)*F13</f>
        <v>274.28196728776408</v>
      </c>
      <c r="G14" s="3">
        <f t="shared" si="0"/>
        <v>0.10616452287324907</v>
      </c>
      <c r="H14" s="3"/>
      <c r="I14" s="85">
        <f t="shared" si="8"/>
        <v>1998</v>
      </c>
      <c r="J14" s="18">
        <v>1670</v>
      </c>
      <c r="K14" s="55">
        <f>J14/J13-1</f>
        <v>0.28560431100846806</v>
      </c>
      <c r="L14" s="85">
        <f t="shared" si="1"/>
        <v>1511.4581953362829</v>
      </c>
      <c r="M14" s="55">
        <f t="shared" si="5"/>
        <v>0.10282037284201784</v>
      </c>
      <c r="N14" s="55"/>
      <c r="O14" s="1">
        <f t="shared" si="6"/>
        <v>1979</v>
      </c>
      <c r="P14" s="95">
        <v>189.68092244163699</v>
      </c>
      <c r="Q14" s="92">
        <f t="shared" si="3"/>
        <v>0.25559999999999999</v>
      </c>
      <c r="T14" s="13" t="s">
        <v>16</v>
      </c>
      <c r="U14" s="4">
        <f>1/U13</f>
        <v>8.8601386156950748E-2</v>
      </c>
      <c r="V14" s="4"/>
      <c r="W14" s="9">
        <v>0</v>
      </c>
      <c r="X14" s="10">
        <f t="shared" si="7"/>
        <v>0</v>
      </c>
    </row>
    <row r="15" spans="1:24" ht="13.5" customHeight="1">
      <c r="A15">
        <v>11</v>
      </c>
      <c r="B15" s="18">
        <f>(1+C$1)*B14</f>
        <v>219.1425668422041</v>
      </c>
      <c r="C15" s="2">
        <f t="shared" si="4"/>
        <v>0.19999999999999996</v>
      </c>
      <c r="D15" s="85">
        <f>(1+E$1)*D14</f>
        <v>364.79508854630535</v>
      </c>
      <c r="E15" s="2">
        <f t="shared" si="4"/>
        <v>0.33000000000000007</v>
      </c>
      <c r="F15" s="85">
        <f>(1+G$1)*F14</f>
        <v>303.40098147760568</v>
      </c>
      <c r="G15" s="3">
        <f t="shared" si="0"/>
        <v>0.10616452287324907</v>
      </c>
      <c r="H15" s="3"/>
      <c r="I15" s="85">
        <f t="shared" si="8"/>
        <v>1999</v>
      </c>
      <c r="J15" s="18">
        <v>2021</v>
      </c>
      <c r="K15" s="55">
        <f>J15/J14-1</f>
        <v>0.21017964071856277</v>
      </c>
      <c r="L15" s="85">
        <f t="shared" si="1"/>
        <v>1666.8668905158829</v>
      </c>
      <c r="M15" s="55">
        <f t="shared" si="5"/>
        <v>0.10282037284201784</v>
      </c>
      <c r="N15" s="55"/>
      <c r="O15" s="1">
        <f t="shared" si="6"/>
        <v>1980</v>
      </c>
      <c r="P15" s="95">
        <v>253.54648902773616</v>
      </c>
      <c r="Q15" s="92">
        <f t="shared" si="3"/>
        <v>0.33669999999999994</v>
      </c>
    </row>
    <row r="16" spans="1:24" ht="13.5" customHeight="1">
      <c r="A16">
        <v>12</v>
      </c>
      <c r="B16" s="18">
        <f>(1+C$2)*B15</f>
        <v>205.99401283167185</v>
      </c>
      <c r="C16" s="2">
        <f t="shared" si="4"/>
        <v>-6.0000000000000053E-2</v>
      </c>
      <c r="D16" s="85">
        <f>(1+E$2)*D15</f>
        <v>335.61148146260092</v>
      </c>
      <c r="E16" s="2">
        <f t="shared" si="4"/>
        <v>-7.999999999999996E-2</v>
      </c>
      <c r="F16" s="85">
        <f>(1+G$2)*F15</f>
        <v>335.61140191545115</v>
      </c>
      <c r="G16" s="3">
        <f t="shared" si="0"/>
        <v>0.10616452287324907</v>
      </c>
      <c r="H16" s="3"/>
      <c r="I16" s="85">
        <f t="shared" si="8"/>
        <v>2000</v>
      </c>
      <c r="J16" s="18">
        <v>1837</v>
      </c>
      <c r="K16" s="55">
        <f>J16/J15-1</f>
        <v>-9.1044037605146011E-2</v>
      </c>
      <c r="L16" s="85">
        <f t="shared" si="1"/>
        <v>1838.2547656767408</v>
      </c>
      <c r="M16" s="55">
        <f t="shared" si="5"/>
        <v>0.10282037284201784</v>
      </c>
      <c r="N16" s="55"/>
      <c r="O16" s="1">
        <f t="shared" si="6"/>
        <v>1981</v>
      </c>
      <c r="P16" s="95">
        <v>244.03849568919605</v>
      </c>
      <c r="Q16" s="92">
        <f t="shared" si="3"/>
        <v>-3.7499999999999992E-2</v>
      </c>
      <c r="T16" s="4" t="s">
        <v>3</v>
      </c>
      <c r="U16" s="67">
        <v>0.10616452287324898</v>
      </c>
      <c r="V16" s="5"/>
    </row>
    <row r="17" spans="1:24" ht="13.5" customHeight="1">
      <c r="A17">
        <v>13</v>
      </c>
      <c r="B17" s="18">
        <f>(1+C$1)*B16</f>
        <v>247.19281539800622</v>
      </c>
      <c r="C17" s="2">
        <f t="shared" si="4"/>
        <v>0.19999999999999996</v>
      </c>
      <c r="D17" s="85">
        <f>(1+E$1)*D16</f>
        <v>446.36327034525925</v>
      </c>
      <c r="E17" s="2">
        <f t="shared" si="4"/>
        <v>0.33000000000000007</v>
      </c>
      <c r="F17" s="85">
        <f>(1+G$1)*F16</f>
        <v>371.24142627062724</v>
      </c>
      <c r="G17" s="3">
        <f t="shared" si="0"/>
        <v>0.10616452287324907</v>
      </c>
      <c r="H17" s="3"/>
      <c r="I17" s="85">
        <f t="shared" si="8"/>
        <v>2001</v>
      </c>
      <c r="J17" s="18">
        <v>1618</v>
      </c>
      <c r="K17" s="55">
        <f>J17/J16-1</f>
        <v>-0.11921611322808923</v>
      </c>
      <c r="L17" s="85">
        <f t="shared" si="1"/>
        <v>2027.2648060622394</v>
      </c>
      <c r="M17" s="55">
        <f t="shared" si="5"/>
        <v>0.10282037284201784</v>
      </c>
      <c r="N17" s="55"/>
      <c r="O17" s="1">
        <f t="shared" si="6"/>
        <v>1982</v>
      </c>
      <c r="P17" s="95">
        <v>289.69809823264467</v>
      </c>
      <c r="Q17" s="92">
        <f t="shared" si="3"/>
        <v>0.18710000000000013</v>
      </c>
      <c r="T17" s="4" t="s">
        <v>4</v>
      </c>
      <c r="U17" s="4">
        <v>1</v>
      </c>
      <c r="V17" s="6"/>
    </row>
    <row r="18" spans="1:24" ht="13.5" customHeight="1">
      <c r="A18">
        <v>14</v>
      </c>
      <c r="B18" s="18">
        <f>(1+C$2)*B17</f>
        <v>232.36124647412583</v>
      </c>
      <c r="C18" s="2">
        <f t="shared" si="4"/>
        <v>-6.0000000000000053E-2</v>
      </c>
      <c r="D18" s="85">
        <f>(1+E$2)*D17</f>
        <v>410.65420871763854</v>
      </c>
      <c r="E18" s="2">
        <f t="shared" si="4"/>
        <v>-7.999999999999996E-2</v>
      </c>
      <c r="F18" s="85">
        <f>(1+G$2)*F17</f>
        <v>410.65409516143285</v>
      </c>
      <c r="G18" s="3">
        <f t="shared" si="0"/>
        <v>0.10616452287324907</v>
      </c>
      <c r="H18" s="3"/>
      <c r="I18" s="85">
        <f t="shared" si="8"/>
        <v>2002</v>
      </c>
      <c r="J18" s="18">
        <v>1261</v>
      </c>
      <c r="K18" s="55">
        <f>J18/J17-1</f>
        <v>-0.22064276885043266</v>
      </c>
      <c r="L18" s="85">
        <f t="shared" si="1"/>
        <v>2235.7089292710598</v>
      </c>
      <c r="M18" s="55">
        <f t="shared" si="5"/>
        <v>0.10282037284201784</v>
      </c>
      <c r="N18" s="55"/>
      <c r="O18" s="1">
        <f t="shared" si="6"/>
        <v>1983</v>
      </c>
      <c r="P18" s="95">
        <v>357.69024188784635</v>
      </c>
      <c r="Q18" s="92">
        <f t="shared" si="3"/>
        <v>0.23469999999999994</v>
      </c>
      <c r="T18" s="4" t="s">
        <v>5</v>
      </c>
      <c r="U18" s="4">
        <v>20</v>
      </c>
      <c r="V18" s="6"/>
      <c r="X18" s="4"/>
    </row>
    <row r="19" spans="1:24" ht="13.5" customHeight="1">
      <c r="A19">
        <v>15</v>
      </c>
      <c r="B19" s="18">
        <f>(1+C$1)*B18</f>
        <v>278.83349576895097</v>
      </c>
      <c r="C19" s="2">
        <f t="shared" si="4"/>
        <v>0.19999999999999996</v>
      </c>
      <c r="D19" s="85">
        <f>(1+E$1)*D18</f>
        <v>546.17009759445932</v>
      </c>
      <c r="E19" s="2">
        <f t="shared" si="4"/>
        <v>0.33000000000000007</v>
      </c>
      <c r="F19" s="85">
        <f>(1+G$1)*F18</f>
        <v>454.25099124019221</v>
      </c>
      <c r="G19" s="3">
        <f t="shared" si="0"/>
        <v>0.10616452287324907</v>
      </c>
      <c r="H19" s="3"/>
      <c r="I19" s="85">
        <f t="shared" si="8"/>
        <v>2003</v>
      </c>
      <c r="J19" s="18">
        <v>1623</v>
      </c>
      <c r="K19" s="55">
        <f>J19/J18-1</f>
        <v>0.28707375099127685</v>
      </c>
      <c r="L19" s="85">
        <f t="shared" si="1"/>
        <v>2465.5853549449384</v>
      </c>
      <c r="M19" s="55">
        <f t="shared" si="5"/>
        <v>0.10282037284201784</v>
      </c>
      <c r="N19" s="55"/>
      <c r="O19" s="1">
        <f t="shared" si="6"/>
        <v>1984</v>
      </c>
      <c r="P19" s="95">
        <v>368.59979426542566</v>
      </c>
      <c r="Q19" s="92">
        <f t="shared" si="3"/>
        <v>3.0499999999999968E-2</v>
      </c>
      <c r="T19" s="4" t="s">
        <v>6</v>
      </c>
      <c r="U19" s="4">
        <f>U17*U18</f>
        <v>20</v>
      </c>
      <c r="V19" s="4"/>
      <c r="W19" s="4"/>
      <c r="X19" s="4"/>
    </row>
    <row r="20" spans="1:24" ht="13.5" customHeight="1">
      <c r="A20">
        <v>16</v>
      </c>
      <c r="B20" s="18">
        <f>(1+C$2)*B19</f>
        <v>262.10348602281391</v>
      </c>
      <c r="C20" s="2">
        <f t="shared" si="4"/>
        <v>-5.9999999999999942E-2</v>
      </c>
      <c r="D20" s="85">
        <f>(1+E$2)*D19</f>
        <v>502.47648978690262</v>
      </c>
      <c r="E20" s="2">
        <f t="shared" si="4"/>
        <v>-7.999999999999996E-2</v>
      </c>
      <c r="F20" s="85">
        <f>(1+G$2)*F19</f>
        <v>502.47633098990764</v>
      </c>
      <c r="G20" s="3">
        <f t="shared" si="0"/>
        <v>0.10616452287324907</v>
      </c>
      <c r="H20" s="3"/>
      <c r="I20" s="85">
        <f t="shared" si="8"/>
        <v>2004</v>
      </c>
      <c r="J20" s="18">
        <v>1800</v>
      </c>
      <c r="K20" s="55">
        <f>J20/J19-1</f>
        <v>0.10905730129390023</v>
      </c>
      <c r="L20" s="85">
        <f t="shared" si="1"/>
        <v>2719.0977604141958</v>
      </c>
      <c r="M20" s="55">
        <f t="shared" si="5"/>
        <v>0.10282037284201784</v>
      </c>
      <c r="N20" s="55"/>
      <c r="O20" s="1">
        <f t="shared" si="6"/>
        <v>1985</v>
      </c>
      <c r="P20" s="95">
        <v>488.61588727824829</v>
      </c>
      <c r="Q20" s="92">
        <f t="shared" si="3"/>
        <v>0.32560000000000011</v>
      </c>
      <c r="T20" s="4"/>
      <c r="U20" s="4"/>
      <c r="V20" s="4"/>
      <c r="W20" s="4"/>
      <c r="X20" s="4"/>
    </row>
    <row r="21" spans="1:24" ht="13.5" customHeight="1">
      <c r="A21">
        <v>17</v>
      </c>
      <c r="B21" s="18">
        <f>(1+C$1)*B20</f>
        <v>314.52418322737668</v>
      </c>
      <c r="C21" s="2">
        <f t="shared" si="4"/>
        <v>0.19999999999999996</v>
      </c>
      <c r="D21" s="85">
        <f>(1+E$1)*D20</f>
        <v>668.2937314165805</v>
      </c>
      <c r="E21" s="2">
        <f t="shared" si="4"/>
        <v>0.33000000000000007</v>
      </c>
      <c r="F21" s="85">
        <f>(1+G$1)*F20</f>
        <v>555.82149092455199</v>
      </c>
      <c r="G21" s="3">
        <f t="shared" si="0"/>
        <v>0.10616452287324907</v>
      </c>
      <c r="H21" s="3"/>
      <c r="I21" s="85">
        <f t="shared" si="8"/>
        <v>2005</v>
      </c>
      <c r="J21" s="18">
        <v>1888</v>
      </c>
      <c r="K21" s="55">
        <f>J21/J20-1</f>
        <v>4.8888888888888982E-2</v>
      </c>
      <c r="L21" s="85">
        <f t="shared" si="1"/>
        <v>2998.6764059338793</v>
      </c>
      <c r="M21" s="55">
        <f t="shared" si="5"/>
        <v>0.10282037284201784</v>
      </c>
      <c r="N21" s="55"/>
      <c r="O21" s="1">
        <f t="shared" si="6"/>
        <v>1986</v>
      </c>
      <c r="P21" s="95">
        <v>567.23418354131843</v>
      </c>
      <c r="Q21" s="92">
        <f t="shared" si="3"/>
        <v>0.16089999999999996</v>
      </c>
      <c r="T21" s="7" t="s">
        <v>7</v>
      </c>
      <c r="U21" s="7" t="s">
        <v>8</v>
      </c>
      <c r="V21" s="7"/>
      <c r="W21" s="7" t="s">
        <v>9</v>
      </c>
      <c r="X21" s="91" t="s">
        <v>10</v>
      </c>
    </row>
    <row r="22" spans="1:24" ht="13.5" customHeight="1">
      <c r="A22">
        <v>18</v>
      </c>
      <c r="B22" s="18">
        <f>(1+C$2)*B21</f>
        <v>295.65273223373407</v>
      </c>
      <c r="C22" s="2">
        <f t="shared" si="4"/>
        <v>-6.0000000000000053E-2</v>
      </c>
      <c r="D22" s="85">
        <f>(1+E$2)*D21</f>
        <v>614.83023290325411</v>
      </c>
      <c r="E22" s="2">
        <f t="shared" si="4"/>
        <v>-7.999999999999996E-2</v>
      </c>
      <c r="F22" s="85">
        <f>(1+G$2)*F21</f>
        <v>614.83001431125501</v>
      </c>
      <c r="G22" s="3">
        <f t="shared" si="0"/>
        <v>0.10616452287324907</v>
      </c>
      <c r="H22" s="3"/>
      <c r="I22" s="85">
        <f t="shared" si="8"/>
        <v>2006</v>
      </c>
      <c r="J22" s="18">
        <v>2186</v>
      </c>
      <c r="K22" s="55">
        <f>J22/J21-1</f>
        <v>0.15783898305084754</v>
      </c>
      <c r="L22" s="85">
        <f t="shared" si="1"/>
        <v>3307.0014320245627</v>
      </c>
      <c r="M22" s="55">
        <f t="shared" si="5"/>
        <v>0.10282037284201784</v>
      </c>
      <c r="N22" s="55"/>
      <c r="O22" s="1">
        <f t="shared" si="6"/>
        <v>1987</v>
      </c>
      <c r="P22" s="95">
        <v>580.11039950770635</v>
      </c>
      <c r="Q22" s="92">
        <f t="shared" si="3"/>
        <v>2.2699999999999981E-2</v>
      </c>
      <c r="T22" s="4"/>
      <c r="U22" s="4"/>
      <c r="V22" s="4"/>
      <c r="W22" s="7"/>
      <c r="X22" s="7"/>
    </row>
    <row r="23" spans="1:24" ht="13.5" customHeight="1">
      <c r="A23">
        <v>19</v>
      </c>
      <c r="B23" s="18">
        <f>(1+C$1)*B22</f>
        <v>354.78327868048086</v>
      </c>
      <c r="C23" s="2">
        <f t="shared" si="4"/>
        <v>0.19999999999999996</v>
      </c>
      <c r="D23" s="85">
        <f>(1+E$1)*D22</f>
        <v>817.72420976132798</v>
      </c>
      <c r="E23" s="2">
        <f t="shared" si="4"/>
        <v>0.33000000000000007</v>
      </c>
      <c r="F23" s="85">
        <f>(1+G$1)*F22</f>
        <v>680.10314942876232</v>
      </c>
      <c r="G23" s="3">
        <f t="shared" si="0"/>
        <v>0.10616452287324907</v>
      </c>
      <c r="H23" s="3"/>
      <c r="I23" s="85">
        <f t="shared" si="8"/>
        <v>2007</v>
      </c>
      <c r="J23" s="18">
        <v>2306</v>
      </c>
      <c r="K23" s="55">
        <f>J23/J22-1</f>
        <v>5.4894784995425328E-2</v>
      </c>
      <c r="L23" s="85">
        <f t="shared" si="1"/>
        <v>3647.028552254415</v>
      </c>
      <c r="M23" s="55">
        <f t="shared" si="5"/>
        <v>0.10282037284201784</v>
      </c>
      <c r="N23" s="55"/>
      <c r="O23" s="1">
        <f t="shared" si="6"/>
        <v>1988</v>
      </c>
      <c r="P23" s="95">
        <v>684.18220517938892</v>
      </c>
      <c r="Q23" s="92">
        <f t="shared" si="3"/>
        <v>0.17940000000000009</v>
      </c>
      <c r="T23" s="72" t="s">
        <v>11</v>
      </c>
      <c r="U23" s="73">
        <f>(1+(U16/U17))^(U19)</f>
        <v>7.5230597579246128</v>
      </c>
      <c r="V23" s="73"/>
      <c r="W23" s="74">
        <v>100</v>
      </c>
      <c r="X23" s="74">
        <f t="shared" ref="X23:X28" si="9">U23*W23</f>
        <v>752.30597579246125</v>
      </c>
    </row>
    <row r="24" spans="1:24" ht="13.5" customHeight="1">
      <c r="A24">
        <v>20</v>
      </c>
      <c r="B24" s="88">
        <f>(1+C$2)*B23</f>
        <v>333.49628195965198</v>
      </c>
      <c r="C24" s="2">
        <f t="shared" si="4"/>
        <v>-6.0000000000000053E-2</v>
      </c>
      <c r="D24" s="89">
        <f>(1+E$2)*D23</f>
        <v>752.3062729804218</v>
      </c>
      <c r="E24" s="2">
        <f t="shared" si="4"/>
        <v>-7.999999999999996E-2</v>
      </c>
      <c r="F24" s="90">
        <f>(1+G$2)*F23</f>
        <v>752.30597579246091</v>
      </c>
      <c r="G24" s="3">
        <f t="shared" si="0"/>
        <v>0.10616452287324907</v>
      </c>
      <c r="H24" s="3"/>
      <c r="I24" s="85">
        <f t="shared" si="8"/>
        <v>2008</v>
      </c>
      <c r="J24" s="18">
        <v>1453</v>
      </c>
      <c r="K24" s="55">
        <f>J24/J23-1</f>
        <v>-0.3699045967042498</v>
      </c>
      <c r="L24" s="85">
        <f t="shared" si="1"/>
        <v>4022.0173877626985</v>
      </c>
      <c r="M24" s="55">
        <f t="shared" si="5"/>
        <v>0.10282037284201784</v>
      </c>
      <c r="N24" s="55"/>
      <c r="O24" s="1">
        <f t="shared" si="6"/>
        <v>1989</v>
      </c>
      <c r="P24" s="95">
        <v>883.75815443021668</v>
      </c>
      <c r="Q24" s="92">
        <f t="shared" si="3"/>
        <v>0.29170000000000001</v>
      </c>
      <c r="T24" s="13" t="s">
        <v>12</v>
      </c>
      <c r="U24" s="4">
        <f>(U23-1)/(U16/U17)</f>
        <v>61.442933867018525</v>
      </c>
      <c r="V24" s="4"/>
      <c r="W24" s="9">
        <v>0</v>
      </c>
      <c r="X24" s="9">
        <f t="shared" si="9"/>
        <v>0</v>
      </c>
    </row>
    <row r="25" spans="1:24" ht="13.5" customHeight="1">
      <c r="A25"/>
      <c r="I25" s="85">
        <f t="shared" si="8"/>
        <v>2009</v>
      </c>
      <c r="J25" s="18">
        <v>1837</v>
      </c>
      <c r="K25" s="55">
        <f>J25/J24-1</f>
        <v>0.26428079834824492</v>
      </c>
      <c r="O25" s="1">
        <f t="shared" si="6"/>
        <v>1990</v>
      </c>
      <c r="P25" s="95">
        <v>829.14190048642934</v>
      </c>
      <c r="Q25" s="92">
        <f t="shared" si="3"/>
        <v>-6.1799999999999945E-2</v>
      </c>
      <c r="T25" s="13" t="s">
        <v>13</v>
      </c>
      <c r="U25" s="4">
        <f>1/U24</f>
        <v>1.6275264494438182E-2</v>
      </c>
      <c r="V25" s="4"/>
      <c r="W25" s="9">
        <v>0</v>
      </c>
      <c r="X25" s="9">
        <f t="shared" si="9"/>
        <v>0</v>
      </c>
    </row>
    <row r="26" spans="1:24" ht="13.5" customHeight="1">
      <c r="A26" t="s">
        <v>1</v>
      </c>
      <c r="C26" s="2">
        <f>AVERAGE(C5:C24)</f>
        <v>6.9999999999999951E-2</v>
      </c>
      <c r="E26" s="15">
        <f>AVERAGE(E5:E24)</f>
        <v>0.12500000000000003</v>
      </c>
      <c r="G26" s="3">
        <f>AVERAGE(G5:G24)</f>
        <v>0.10616452287324907</v>
      </c>
      <c r="H26" s="3"/>
      <c r="I26" s="85">
        <f t="shared" si="8"/>
        <v>2010</v>
      </c>
      <c r="J26" s="18">
        <v>2114</v>
      </c>
      <c r="K26" s="55">
        <f>J26/J25-1</f>
        <v>0.15078933043004894</v>
      </c>
      <c r="L26" s="19"/>
      <c r="M26" s="19">
        <f>AVERAGE(M5:M24)</f>
        <v>0.10282037284201784</v>
      </c>
      <c r="N26" s="19"/>
      <c r="O26" s="1">
        <f t="shared" si="6"/>
        <v>1991</v>
      </c>
      <c r="P26" s="95">
        <v>1112.7084304527882</v>
      </c>
      <c r="Q26" s="92">
        <f t="shared" si="3"/>
        <v>0.34200000000000003</v>
      </c>
      <c r="T26" s="72" t="s">
        <v>14</v>
      </c>
      <c r="U26" s="73">
        <f>1/U23</f>
        <v>0.13292463866801321</v>
      </c>
      <c r="V26" s="73"/>
      <c r="W26" s="74">
        <v>752.31</v>
      </c>
      <c r="X26" s="74">
        <f t="shared" si="9"/>
        <v>100.00053491633301</v>
      </c>
    </row>
    <row r="27" spans="1:24" ht="13.5" customHeight="1">
      <c r="A27" s="62" t="s">
        <v>52</v>
      </c>
      <c r="C27" s="63">
        <f>U2</f>
        <v>6.1994363251457359E-2</v>
      </c>
      <c r="E27" s="64">
        <f>U16</f>
        <v>0.10616452287324898</v>
      </c>
      <c r="G27" s="3">
        <f>U16</f>
        <v>0.10616452287324898</v>
      </c>
      <c r="H27" s="3"/>
      <c r="I27" s="85">
        <f t="shared" si="8"/>
        <v>2011</v>
      </c>
      <c r="J27" s="18">
        <v>2159</v>
      </c>
      <c r="K27" s="55">
        <f>J27/J26-1</f>
        <v>2.1286660359508103E-2</v>
      </c>
      <c r="O27" s="1">
        <f t="shared" si="6"/>
        <v>1992</v>
      </c>
      <c r="P27" s="95">
        <v>1212.5183766644034</v>
      </c>
      <c r="Q27" s="92">
        <f t="shared" si="3"/>
        <v>8.9700000000000057E-2</v>
      </c>
      <c r="T27" s="13" t="s">
        <v>15</v>
      </c>
      <c r="U27" s="4">
        <f>(1-U26)/(U16/U17)</f>
        <v>8.1672797829760686</v>
      </c>
      <c r="V27" s="4"/>
      <c r="W27" s="9">
        <v>0</v>
      </c>
      <c r="X27" s="9">
        <f t="shared" si="9"/>
        <v>0</v>
      </c>
    </row>
    <row r="28" spans="1:24" ht="13.5" customHeight="1">
      <c r="A28" t="s">
        <v>2</v>
      </c>
      <c r="C28">
        <f>STDEV(C5:C24)</f>
        <v>0.13337718577107002</v>
      </c>
      <c r="E28" s="16">
        <f>STDEV(E5:E24)</f>
        <v>0.21032556217745657</v>
      </c>
      <c r="G28" s="3">
        <f>STDEV(G5:G24)</f>
        <v>0</v>
      </c>
      <c r="H28" s="3"/>
      <c r="I28" s="85">
        <f t="shared" si="8"/>
        <v>2012</v>
      </c>
      <c r="J28" s="18">
        <v>2504</v>
      </c>
      <c r="K28" s="55">
        <f>J28/J27-1</f>
        <v>0.15979620194534516</v>
      </c>
      <c r="L28" s="16"/>
      <c r="M28" s="16">
        <f>STDEV(M5:M24)</f>
        <v>0</v>
      </c>
      <c r="N28" s="16"/>
      <c r="O28" s="1">
        <f t="shared" si="6"/>
        <v>1993</v>
      </c>
      <c r="P28" s="95">
        <v>1349.2904495521482</v>
      </c>
      <c r="Q28" s="92">
        <f t="shared" si="3"/>
        <v>0.11280000000000008</v>
      </c>
      <c r="T28" s="13" t="s">
        <v>16</v>
      </c>
      <c r="U28" s="4">
        <f>1/U27</f>
        <v>0.12243978736768717</v>
      </c>
      <c r="V28" s="4"/>
      <c r="W28" s="9">
        <v>0</v>
      </c>
      <c r="X28" s="10">
        <f t="shared" si="9"/>
        <v>0</v>
      </c>
    </row>
    <row r="29" spans="1:24" ht="12.95" customHeight="1">
      <c r="A29"/>
      <c r="I29" s="85">
        <f t="shared" si="8"/>
        <v>2013</v>
      </c>
      <c r="J29" s="109">
        <v>3316</v>
      </c>
      <c r="K29" s="55">
        <f>J29/J28-1</f>
        <v>0.32428115015974446</v>
      </c>
      <c r="O29" s="1">
        <f t="shared" si="6"/>
        <v>1994</v>
      </c>
      <c r="P29" s="95">
        <v>1348.4808752824167</v>
      </c>
      <c r="Q29" s="92">
        <f t="shared" si="3"/>
        <v>-6.0000000000012409E-4</v>
      </c>
    </row>
    <row r="30" spans="1:24" ht="12.95" customHeight="1">
      <c r="A30"/>
      <c r="I30" s="1">
        <v>2014</v>
      </c>
      <c r="J30" s="78">
        <v>3827</v>
      </c>
      <c r="K30" s="55">
        <f>J30/J29-1</f>
        <v>0.15410132689987943</v>
      </c>
      <c r="O30" s="1">
        <f t="shared" si="6"/>
        <v>1995</v>
      </c>
      <c r="P30" s="95">
        <v>1840.0021543228577</v>
      </c>
      <c r="Q30" s="92">
        <f t="shared" si="3"/>
        <v>0.36450000000000005</v>
      </c>
      <c r="T30" s="4" t="s">
        <v>3</v>
      </c>
      <c r="U30" s="68">
        <v>0.10282037284201778</v>
      </c>
      <c r="V30" s="4"/>
      <c r="W30" s="8"/>
      <c r="X30" s="9"/>
    </row>
    <row r="31" spans="1:24" ht="12.95" customHeight="1">
      <c r="A31"/>
      <c r="O31" s="1">
        <f t="shared" si="6"/>
        <v>1996</v>
      </c>
      <c r="P31" s="95">
        <v>2230.2666112547358</v>
      </c>
      <c r="Q31" s="92">
        <f t="shared" si="3"/>
        <v>0.21210000000000001</v>
      </c>
      <c r="T31" s="4" t="s">
        <v>4</v>
      </c>
      <c r="U31" s="4">
        <v>1</v>
      </c>
    </row>
    <row r="32" spans="1:24" ht="12.75" customHeight="1">
      <c r="A32"/>
      <c r="O32" s="1">
        <f t="shared" si="6"/>
        <v>1997</v>
      </c>
      <c r="P32" s="95">
        <v>2928.1170339163427</v>
      </c>
      <c r="Q32" s="92">
        <f t="shared" si="3"/>
        <v>0.31290000000000001</v>
      </c>
      <c r="T32" s="4" t="s">
        <v>5</v>
      </c>
      <c r="U32" s="4">
        <v>26</v>
      </c>
      <c r="V32" s="4"/>
      <c r="W32" s="8"/>
      <c r="X32" s="9"/>
    </row>
    <row r="33" spans="1:24" ht="13.5" customHeight="1">
      <c r="A33"/>
      <c r="I33" s="3"/>
      <c r="J33" s="3"/>
      <c r="K33" s="118">
        <f>AVERAGE(K6:K30)</f>
        <v>0.11323691749630964</v>
      </c>
      <c r="O33" s="1">
        <f t="shared" si="6"/>
        <v>1998</v>
      </c>
      <c r="P33" s="95">
        <v>3614.1748549629415</v>
      </c>
      <c r="Q33" s="92">
        <f t="shared" si="3"/>
        <v>0.23429999999999987</v>
      </c>
      <c r="T33" s="4" t="s">
        <v>6</v>
      </c>
      <c r="U33" s="4">
        <f>U31*U32</f>
        <v>26</v>
      </c>
    </row>
    <row r="34" spans="1:24" ht="12.95" customHeight="1">
      <c r="A34"/>
      <c r="I34" s="3" t="s">
        <v>65</v>
      </c>
      <c r="J34" s="3"/>
      <c r="K34" s="65">
        <f>U30</f>
        <v>0.10282037284201778</v>
      </c>
      <c r="O34" s="1">
        <f t="shared" si="6"/>
        <v>1999</v>
      </c>
      <c r="P34" s="95">
        <v>4465.6744507922103</v>
      </c>
      <c r="Q34" s="92">
        <f t="shared" si="3"/>
        <v>0.23559999999999995</v>
      </c>
    </row>
    <row r="35" spans="1:24" ht="12.95" customHeight="1">
      <c r="A35"/>
      <c r="I35" s="3"/>
      <c r="J35" s="3"/>
      <c r="K35" s="119">
        <f>STDEV(K6:K30)</f>
        <v>0.18251845503066477</v>
      </c>
      <c r="O35" s="1">
        <f t="shared" si="6"/>
        <v>2000</v>
      </c>
      <c r="P35" s="95">
        <v>3979.3625031009387</v>
      </c>
      <c r="Q35" s="92">
        <f t="shared" si="3"/>
        <v>-0.10889999999999997</v>
      </c>
      <c r="T35" s="7" t="s">
        <v>7</v>
      </c>
      <c r="U35" s="7" t="s">
        <v>8</v>
      </c>
      <c r="V35" s="7"/>
      <c r="W35" s="7" t="s">
        <v>9</v>
      </c>
      <c r="X35" s="91" t="s">
        <v>10</v>
      </c>
    </row>
    <row r="36" spans="1:24" ht="12.95" customHeight="1">
      <c r="A36"/>
      <c r="O36" s="1">
        <f t="shared" si="6"/>
        <v>2001</v>
      </c>
      <c r="P36" s="95">
        <v>3542.8264365107657</v>
      </c>
      <c r="Q36" s="92">
        <f t="shared" si="3"/>
        <v>-0.10970000000000002</v>
      </c>
      <c r="T36" s="75" t="s">
        <v>11</v>
      </c>
      <c r="U36" s="76">
        <f>(1+(U30/U31))^(U33)</f>
        <v>12.738675963036137</v>
      </c>
      <c r="V36" s="76"/>
      <c r="W36" s="77">
        <v>288</v>
      </c>
      <c r="X36" s="77">
        <v>3827</v>
      </c>
    </row>
    <row r="37" spans="1:24" ht="12.95" customHeight="1">
      <c r="A37"/>
      <c r="O37" s="1">
        <f t="shared" si="6"/>
        <v>2002</v>
      </c>
      <c r="P37" s="95">
        <v>2803.7928418546198</v>
      </c>
      <c r="Q37" s="92">
        <f t="shared" si="3"/>
        <v>-0.20860000000000004</v>
      </c>
      <c r="T37" s="61" t="s">
        <v>12</v>
      </c>
      <c r="U37" s="59">
        <f>(U36-1)/(U30/U31)</f>
        <v>114.16682937993686</v>
      </c>
      <c r="V37" s="59"/>
      <c r="W37" s="60">
        <v>0</v>
      </c>
      <c r="X37" s="60">
        <f t="shared" ref="X36:X41" si="10">U37*W37</f>
        <v>0</v>
      </c>
    </row>
    <row r="38" spans="1:24" ht="12.95" customHeight="1">
      <c r="A38"/>
      <c r="O38" s="1">
        <f t="shared" si="6"/>
        <v>2003</v>
      </c>
      <c r="P38" s="95">
        <v>3690.9128970174215</v>
      </c>
      <c r="Q38" s="92">
        <f t="shared" si="3"/>
        <v>0.31640000000000001</v>
      </c>
      <c r="T38" s="61" t="s">
        <v>13</v>
      </c>
      <c r="U38" s="59">
        <f>1/U37</f>
        <v>8.7591116038800605E-3</v>
      </c>
      <c r="V38" s="59"/>
      <c r="W38" s="60">
        <v>0</v>
      </c>
      <c r="X38" s="60">
        <f t="shared" si="10"/>
        <v>0</v>
      </c>
    </row>
    <row r="39" spans="1:24" ht="15.75">
      <c r="A39"/>
      <c r="O39" s="1">
        <f t="shared" si="6"/>
        <v>2004</v>
      </c>
      <c r="P39" s="95">
        <v>4156.7061046210201</v>
      </c>
      <c r="Q39" s="92">
        <f t="shared" si="3"/>
        <v>0.12620000000000001</v>
      </c>
      <c r="T39" s="75" t="s">
        <v>14</v>
      </c>
      <c r="U39" s="76">
        <f>1/U36</f>
        <v>7.8501094062028404E-2</v>
      </c>
      <c r="V39" s="76"/>
      <c r="W39" s="77">
        <v>3827</v>
      </c>
      <c r="X39" s="77">
        <v>288</v>
      </c>
    </row>
    <row r="40" spans="1:24" ht="15.75">
      <c r="A40"/>
      <c r="O40" s="1">
        <f t="shared" si="6"/>
        <v>2005</v>
      </c>
      <c r="P40" s="95">
        <v>4421.903954095842</v>
      </c>
      <c r="Q40" s="92">
        <f t="shared" si="3"/>
        <v>6.380000000000019E-2</v>
      </c>
      <c r="T40" s="61" t="s">
        <v>15</v>
      </c>
      <c r="U40" s="59">
        <f>(1-U39)/(U30/U31)</f>
        <v>8.9622210119179702</v>
      </c>
      <c r="V40" s="59"/>
      <c r="W40" s="60">
        <v>0</v>
      </c>
      <c r="X40" s="60">
        <f t="shared" si="10"/>
        <v>0</v>
      </c>
    </row>
    <row r="41" spans="1:24" ht="15.75">
      <c r="A41"/>
      <c r="O41" s="1">
        <f t="shared" si="6"/>
        <v>2006</v>
      </c>
      <c r="P41" s="95">
        <v>5119.2382076567565</v>
      </c>
      <c r="Q41" s="92">
        <f t="shared" si="3"/>
        <v>0.15770000000000003</v>
      </c>
      <c r="T41" s="13" t="s">
        <v>16</v>
      </c>
      <c r="U41" s="4">
        <f>1/U40</f>
        <v>0.11157948444589784</v>
      </c>
      <c r="V41" s="4"/>
      <c r="W41" s="9">
        <v>0</v>
      </c>
      <c r="X41" s="10">
        <f t="shared" si="10"/>
        <v>0</v>
      </c>
    </row>
    <row r="42" spans="1:24">
      <c r="A42"/>
      <c r="O42" s="1">
        <f t="shared" si="6"/>
        <v>2007</v>
      </c>
      <c r="P42" s="95">
        <v>5406.9393949270661</v>
      </c>
      <c r="Q42" s="92">
        <f t="shared" si="3"/>
        <v>5.6199999999999993E-2</v>
      </c>
    </row>
    <row r="43" spans="1:24" ht="15.75">
      <c r="A43"/>
      <c r="O43" s="1">
        <f t="shared" si="6"/>
        <v>2008</v>
      </c>
      <c r="P43" s="95">
        <v>3393.935858195719</v>
      </c>
      <c r="Q43" s="92">
        <f t="shared" si="3"/>
        <v>-0.37230000000000008</v>
      </c>
      <c r="T43" s="4" t="s">
        <v>3</v>
      </c>
      <c r="U43" s="114">
        <v>0.10758826260246294</v>
      </c>
      <c r="V43" s="4"/>
      <c r="W43" s="8"/>
      <c r="X43" s="9"/>
    </row>
    <row r="44" spans="1:24" ht="15.75">
      <c r="A44"/>
      <c r="O44" s="1">
        <f t="shared" si="6"/>
        <v>2009</v>
      </c>
      <c r="P44" s="95">
        <v>4354.4197060651068</v>
      </c>
      <c r="Q44" s="92">
        <f t="shared" si="3"/>
        <v>0.28299999999999981</v>
      </c>
      <c r="T44" s="4" t="s">
        <v>4</v>
      </c>
      <c r="U44" s="4">
        <v>1</v>
      </c>
    </row>
    <row r="45" spans="1:24" ht="15.75">
      <c r="A45"/>
      <c r="O45" s="1">
        <f t="shared" si="6"/>
        <v>2010</v>
      </c>
      <c r="P45" s="95">
        <v>5101.638127625879</v>
      </c>
      <c r="Q45" s="92">
        <f t="shared" si="3"/>
        <v>0.17159999999999997</v>
      </c>
      <c r="T45" s="4" t="s">
        <v>5</v>
      </c>
      <c r="U45" s="4">
        <v>44</v>
      </c>
      <c r="V45" s="4"/>
      <c r="W45" s="8"/>
      <c r="X45" s="9"/>
    </row>
    <row r="46" spans="1:24" ht="15.75">
      <c r="A46"/>
      <c r="O46" s="1">
        <f t="shared" si="6"/>
        <v>2011</v>
      </c>
      <c r="P46" s="95">
        <v>5202.12</v>
      </c>
      <c r="Q46" s="92">
        <f t="shared" si="3"/>
        <v>1.9696001531351585E-2</v>
      </c>
      <c r="T46" s="4" t="s">
        <v>6</v>
      </c>
      <c r="U46" s="4">
        <f>U44*U45</f>
        <v>44</v>
      </c>
    </row>
    <row r="47" spans="1:24">
      <c r="A47"/>
      <c r="O47" s="1">
        <f t="shared" si="6"/>
        <v>2012</v>
      </c>
      <c r="P47" s="95">
        <v>6037.58</v>
      </c>
      <c r="Q47" s="92">
        <f t="shared" si="3"/>
        <v>0.16059990926776008</v>
      </c>
    </row>
    <row r="48" spans="1:24" ht="15.75">
      <c r="A48"/>
      <c r="O48" s="1">
        <f t="shared" si="6"/>
        <v>2013</v>
      </c>
      <c r="P48" s="95">
        <v>8034.21</v>
      </c>
      <c r="Q48" s="92">
        <f t="shared" si="3"/>
        <v>0.33070037995355756</v>
      </c>
      <c r="T48" s="7" t="s">
        <v>7</v>
      </c>
      <c r="U48" s="7" t="s">
        <v>8</v>
      </c>
      <c r="V48" s="7"/>
      <c r="W48" s="7" t="s">
        <v>9</v>
      </c>
      <c r="X48" s="91" t="s">
        <v>10</v>
      </c>
    </row>
    <row r="49" spans="1:24" ht="15.75">
      <c r="A49"/>
      <c r="O49" s="1">
        <f t="shared" si="6"/>
        <v>2014</v>
      </c>
      <c r="P49" s="111">
        <v>9055.36</v>
      </c>
      <c r="Q49" s="92">
        <f t="shared" si="3"/>
        <v>0.12710023760892492</v>
      </c>
      <c r="T49" s="115" t="s">
        <v>11</v>
      </c>
      <c r="U49" s="116">
        <f>(1+(U43/U44))^(U46)</f>
        <v>89.670000003715018</v>
      </c>
      <c r="V49" s="116"/>
      <c r="W49" s="117">
        <f>100</f>
        <v>100</v>
      </c>
      <c r="X49" s="117">
        <v>9055</v>
      </c>
    </row>
    <row r="50" spans="1:24" ht="15.75">
      <c r="A50"/>
      <c r="O50" s="1"/>
      <c r="T50" s="61" t="s">
        <v>12</v>
      </c>
      <c r="U50" s="59">
        <f>(U49-1)/(U43/U44)</f>
        <v>824.16053441953397</v>
      </c>
      <c r="V50" s="59"/>
      <c r="W50" s="60">
        <v>0</v>
      </c>
      <c r="X50" s="60">
        <f>U50*W50</f>
        <v>0</v>
      </c>
    </row>
    <row r="51" spans="1:24" ht="15.75">
      <c r="A51"/>
      <c r="O51" s="1" t="s">
        <v>1</v>
      </c>
      <c r="P51" s="92"/>
      <c r="Q51" s="112">
        <f>AVERAGE(Q5:Q49)</f>
        <v>0.12221992285247987</v>
      </c>
      <c r="T51" s="61" t="s">
        <v>13</v>
      </c>
      <c r="U51" s="59">
        <f>1/U50</f>
        <v>1.2133558429903608E-3</v>
      </c>
      <c r="V51" s="59"/>
      <c r="W51" s="60">
        <v>0</v>
      </c>
      <c r="X51" s="60">
        <f>U51*W51</f>
        <v>0</v>
      </c>
    </row>
    <row r="52" spans="1:24" ht="15.75">
      <c r="M52" t="s">
        <v>66</v>
      </c>
      <c r="O52" s="1" t="s">
        <v>59</v>
      </c>
      <c r="Q52" s="112">
        <f>U43</f>
        <v>0.10758826260246294</v>
      </c>
      <c r="T52" s="115" t="s">
        <v>14</v>
      </c>
      <c r="U52" s="116">
        <f>1/U49</f>
        <v>1.1152001783858259E-2</v>
      </c>
      <c r="V52" s="116"/>
      <c r="W52" s="117">
        <v>9055</v>
      </c>
      <c r="X52" s="117">
        <f>U52*W52</f>
        <v>100.98137615283655</v>
      </c>
    </row>
    <row r="53" spans="1:24" ht="17.25">
      <c r="A53" s="93">
        <v>1</v>
      </c>
      <c r="B53" t="s">
        <v>58</v>
      </c>
      <c r="D53" s="108" t="s">
        <v>53</v>
      </c>
      <c r="O53" s="1" t="s">
        <v>60</v>
      </c>
      <c r="Q53" s="113">
        <f>STDEV(Q5:Q49)</f>
        <v>0.17844046152720425</v>
      </c>
      <c r="T53" s="61" t="s">
        <v>15</v>
      </c>
      <c r="U53" s="59">
        <f>(1-U52)/(U43/U44)</f>
        <v>9.1910397500322194</v>
      </c>
      <c r="V53" s="59"/>
      <c r="W53" s="60">
        <v>0</v>
      </c>
      <c r="X53" s="60">
        <f>U53*W53</f>
        <v>0</v>
      </c>
    </row>
    <row r="54" spans="1:24" ht="17.25">
      <c r="A54" s="94">
        <v>2</v>
      </c>
      <c r="B54" t="s">
        <v>57</v>
      </c>
      <c r="T54" s="13" t="s">
        <v>16</v>
      </c>
      <c r="U54" s="4">
        <f>1/U53</f>
        <v>0.1088016184454533</v>
      </c>
      <c r="V54" s="4"/>
      <c r="W54" s="9">
        <v>0</v>
      </c>
      <c r="X54" s="10">
        <f>U54*W54</f>
        <v>0</v>
      </c>
    </row>
    <row r="62" spans="1:24" ht="17.25">
      <c r="O62" s="3" t="s">
        <v>55</v>
      </c>
      <c r="P62" s="3"/>
      <c r="Q62" s="81">
        <f>K33</f>
        <v>0.11323691749630964</v>
      </c>
    </row>
    <row r="63" spans="1:24">
      <c r="O63" s="3" t="s">
        <v>18</v>
      </c>
      <c r="P63" s="3"/>
      <c r="Q63" s="81" t="s">
        <v>56</v>
      </c>
    </row>
    <row r="64" spans="1:24">
      <c r="O64" s="14" t="s">
        <v>19</v>
      </c>
      <c r="P64" s="14" t="s">
        <v>0</v>
      </c>
      <c r="Q64" s="82" t="s">
        <v>25</v>
      </c>
    </row>
    <row r="65" spans="15:17">
      <c r="O65" s="78">
        <v>568</v>
      </c>
      <c r="P65" s="3"/>
      <c r="Q65" s="85">
        <v>568</v>
      </c>
    </row>
    <row r="66" spans="15:17">
      <c r="O66" s="18">
        <v>576</v>
      </c>
      <c r="P66" s="55">
        <f>O66/O65-1</f>
        <v>1.4084507042253502E-2</v>
      </c>
      <c r="Q66" s="85">
        <f t="shared" ref="Q66:Q85" si="11">(1+Q$62)*Q65</f>
        <v>632.31856913790386</v>
      </c>
    </row>
    <row r="67" spans="15:17">
      <c r="O67" s="18">
        <v>792</v>
      </c>
      <c r="P67" s="55">
        <f>O67/O66-1</f>
        <v>0.375</v>
      </c>
      <c r="Q67" s="85">
        <f t="shared" si="11"/>
        <v>703.92037478275734</v>
      </c>
    </row>
    <row r="68" spans="15:17">
      <c r="O68" s="18">
        <v>974</v>
      </c>
      <c r="P68" s="55">
        <f t="shared" ref="P68:P85" si="12">O68/O67-1</f>
        <v>0.22979797979797989</v>
      </c>
      <c r="Q68" s="85">
        <f t="shared" si="11"/>
        <v>783.63014818600379</v>
      </c>
    </row>
    <row r="69" spans="15:17">
      <c r="O69" s="18">
        <v>1299</v>
      </c>
      <c r="P69" s="56">
        <f t="shared" si="12"/>
        <v>0.33367556468172488</v>
      </c>
      <c r="Q69" s="85">
        <f t="shared" si="11"/>
        <v>872.36601062376326</v>
      </c>
    </row>
    <row r="70" spans="15:17">
      <c r="O70" s="18">
        <v>1670</v>
      </c>
      <c r="P70" s="55">
        <f t="shared" si="12"/>
        <v>0.28560431100846806</v>
      </c>
      <c r="Q70" s="85">
        <f t="shared" si="11"/>
        <v>971.15004859535122</v>
      </c>
    </row>
    <row r="71" spans="15:17">
      <c r="O71" s="18">
        <v>2021</v>
      </c>
      <c r="P71" s="55">
        <f t="shared" si="12"/>
        <v>0.21017964071856277</v>
      </c>
      <c r="Q71" s="85">
        <f t="shared" si="11"/>
        <v>1081.1200865246801</v>
      </c>
    </row>
    <row r="72" spans="15:17">
      <c r="O72" s="18">
        <v>1837</v>
      </c>
      <c r="P72" s="55">
        <f t="shared" si="12"/>
        <v>-9.1044037605146011E-2</v>
      </c>
      <c r="Q72" s="85">
        <f t="shared" si="11"/>
        <v>1203.5427925660786</v>
      </c>
    </row>
    <row r="73" spans="15:17">
      <c r="O73" s="18">
        <v>1618</v>
      </c>
      <c r="P73" s="55">
        <f t="shared" si="12"/>
        <v>-0.11921611322808923</v>
      </c>
      <c r="Q73" s="85">
        <f t="shared" si="11"/>
        <v>1339.8282684711619</v>
      </c>
    </row>
    <row r="74" spans="15:17">
      <c r="O74" s="18">
        <v>1261</v>
      </c>
      <c r="P74" s="55">
        <f t="shared" si="12"/>
        <v>-0.22064276885043266</v>
      </c>
      <c r="Q74" s="85">
        <f t="shared" si="11"/>
        <v>1491.5462915672545</v>
      </c>
    </row>
    <row r="75" spans="15:17">
      <c r="O75" s="18">
        <v>1623</v>
      </c>
      <c r="P75" s="55">
        <f t="shared" si="12"/>
        <v>0.28707375099127685</v>
      </c>
      <c r="Q75" s="85">
        <f t="shared" si="11"/>
        <v>1660.4443959273824</v>
      </c>
    </row>
    <row r="76" spans="15:17">
      <c r="O76" s="18">
        <v>1800</v>
      </c>
      <c r="P76" s="55">
        <f t="shared" si="12"/>
        <v>0.10905730129390023</v>
      </c>
      <c r="Q76" s="85">
        <f t="shared" si="11"/>
        <v>1848.4680009962212</v>
      </c>
    </row>
    <row r="77" spans="15:17">
      <c r="O77" s="18">
        <v>1888</v>
      </c>
      <c r="P77" s="55">
        <f t="shared" si="12"/>
        <v>4.8888888888888982E-2</v>
      </c>
      <c r="Q77" s="85">
        <f t="shared" si="11"/>
        <v>2057.7828195195989</v>
      </c>
    </row>
    <row r="78" spans="15:17">
      <c r="O78" s="18">
        <v>2186</v>
      </c>
      <c r="P78" s="55">
        <f t="shared" si="12"/>
        <v>0.15783898305084754</v>
      </c>
      <c r="Q78" s="85">
        <f t="shared" si="11"/>
        <v>2290.7998028788634</v>
      </c>
    </row>
    <row r="79" spans="15:17">
      <c r="O79" s="18">
        <v>2306</v>
      </c>
      <c r="P79" s="55">
        <f t="shared" si="12"/>
        <v>5.4894784995425328E-2</v>
      </c>
      <c r="Q79" s="85">
        <f t="shared" si="11"/>
        <v>2550.2029111580196</v>
      </c>
    </row>
    <row r="80" spans="15:17">
      <c r="O80" s="18">
        <v>1453</v>
      </c>
      <c r="P80" s="55">
        <f t="shared" si="12"/>
        <v>-0.3699045967042498</v>
      </c>
      <c r="Q80" s="85">
        <f t="shared" si="11"/>
        <v>2838.9800278076691</v>
      </c>
    </row>
    <row r="81" spans="15:17">
      <c r="O81" s="18">
        <v>1837</v>
      </c>
      <c r="P81" s="55">
        <f t="shared" si="12"/>
        <v>0.26428079834824492</v>
      </c>
      <c r="Q81" s="85">
        <f t="shared" si="11"/>
        <v>3160.457374990197</v>
      </c>
    </row>
    <row r="82" spans="15:17">
      <c r="O82" s="18">
        <v>2114</v>
      </c>
      <c r="P82" s="55">
        <f t="shared" si="12"/>
        <v>0.15078933043004894</v>
      </c>
      <c r="Q82" s="85">
        <f t="shared" si="11"/>
        <v>3518.3378260125655</v>
      </c>
    </row>
    <row r="83" spans="15:17">
      <c r="O83" s="18">
        <v>2159</v>
      </c>
      <c r="P83" s="55">
        <f t="shared" si="12"/>
        <v>2.1286660359508103E-2</v>
      </c>
      <c r="Q83" s="85">
        <f t="shared" si="11"/>
        <v>3916.7435561408961</v>
      </c>
    </row>
    <row r="84" spans="15:17">
      <c r="O84" s="18">
        <v>2504</v>
      </c>
      <c r="P84" s="55">
        <f t="shared" si="12"/>
        <v>0.15979620194534516</v>
      </c>
      <c r="Q84" s="85">
        <f t="shared" si="11"/>
        <v>4360.2635230618253</v>
      </c>
    </row>
    <row r="85" spans="15:17">
      <c r="O85" s="78">
        <v>3316</v>
      </c>
      <c r="P85" s="55">
        <f t="shared" si="12"/>
        <v>0.32428115015974446</v>
      </c>
      <c r="Q85" s="85">
        <f t="shared" si="11"/>
        <v>4854.0063238849461</v>
      </c>
    </row>
  </sheetData>
  <hyperlinks>
    <hyperlink ref="D53"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G13:G14"/>
  <sheetViews>
    <sheetView workbookViewId="0">
      <selection activeCell="W13" sqref="W13"/>
    </sheetView>
  </sheetViews>
  <sheetFormatPr defaultRowHeight="15"/>
  <cols>
    <col min="1" max="23" width="5.7109375" customWidth="1"/>
  </cols>
  <sheetData>
    <row r="13" spans="7:7" ht="14.25" customHeight="1"/>
    <row r="14" spans="7:7">
      <c r="G14" t="s">
        <v>51</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118"/>
  <sheetViews>
    <sheetView topLeftCell="A4" workbookViewId="0">
      <pane ySplit="2280" topLeftCell="A91" activePane="bottomLeft"/>
      <selection activeCell="K9" sqref="K9"/>
      <selection pane="bottomLeft" activeCell="K42" sqref="K42"/>
    </sheetView>
  </sheetViews>
  <sheetFormatPr defaultRowHeight="15"/>
  <cols>
    <col min="1" max="1" width="12.85546875" customWidth="1"/>
    <col min="3" max="3" width="17.42578125" customWidth="1"/>
    <col min="4" max="4" width="16.5703125" customWidth="1"/>
    <col min="5" max="5" width="13.5703125" customWidth="1"/>
    <col min="6" max="7" width="16.85546875" customWidth="1"/>
    <col min="8" max="8" width="15.42578125" customWidth="1"/>
    <col min="9" max="9" width="14.28515625" customWidth="1"/>
    <col min="10" max="10" width="11.85546875" customWidth="1"/>
  </cols>
  <sheetData>
    <row r="1" spans="1:10" ht="30">
      <c r="A1" s="51" t="s">
        <v>50</v>
      </c>
    </row>
    <row r="3" spans="1:10">
      <c r="A3" s="20"/>
    </row>
    <row r="4" spans="1:10" ht="18.75">
      <c r="A4" s="52" t="s">
        <v>20</v>
      </c>
    </row>
    <row r="6" spans="1:10" ht="18" customHeight="1">
      <c r="A6" s="53" t="s">
        <v>21</v>
      </c>
    </row>
    <row r="7" spans="1:10" ht="15.75" thickBot="1"/>
    <row r="8" spans="1:10" ht="15.75">
      <c r="A8" s="23"/>
      <c r="B8" s="103" t="s">
        <v>22</v>
      </c>
      <c r="C8" s="104"/>
      <c r="D8" s="105"/>
      <c r="E8" s="103" t="s">
        <v>23</v>
      </c>
      <c r="F8" s="104"/>
      <c r="G8" s="106"/>
      <c r="H8" s="23"/>
      <c r="I8" s="23"/>
      <c r="J8" s="23"/>
    </row>
    <row r="9" spans="1:10" ht="15.75">
      <c r="A9" s="24" t="s">
        <v>24</v>
      </c>
      <c r="B9" s="25" t="s">
        <v>25</v>
      </c>
      <c r="C9" s="25" t="s">
        <v>26</v>
      </c>
      <c r="D9" s="25" t="s">
        <v>27</v>
      </c>
      <c r="E9" s="26" t="s">
        <v>28</v>
      </c>
      <c r="F9" s="26" t="s">
        <v>29</v>
      </c>
      <c r="G9" s="26" t="s">
        <v>30</v>
      </c>
      <c r="H9" s="26" t="s">
        <v>31</v>
      </c>
      <c r="I9" s="26" t="s">
        <v>32</v>
      </c>
      <c r="J9" s="26" t="s">
        <v>33</v>
      </c>
    </row>
    <row r="10" spans="1:10" ht="15.75">
      <c r="A10" s="27">
        <v>1928</v>
      </c>
      <c r="B10" s="28">
        <v>0.43809999999999999</v>
      </c>
      <c r="C10" s="28">
        <v>3.0800000000000001E-2</v>
      </c>
      <c r="D10" s="28">
        <v>8.3999999999999995E-3</v>
      </c>
      <c r="E10" s="29">
        <v>143.81</v>
      </c>
      <c r="F10" s="29">
        <v>103.08</v>
      </c>
      <c r="G10" s="29">
        <v>100.84</v>
      </c>
      <c r="H10" s="30">
        <v>0.4073</v>
      </c>
      <c r="I10" s="28">
        <v>0.42980000000000002</v>
      </c>
      <c r="J10" s="31"/>
    </row>
    <row r="11" spans="1:10" ht="15.75">
      <c r="A11" s="27">
        <v>1929</v>
      </c>
      <c r="B11" s="28">
        <v>-8.3000000000000004E-2</v>
      </c>
      <c r="C11" s="28">
        <v>3.1600000000000003E-2</v>
      </c>
      <c r="D11" s="28">
        <v>4.2000000000000003E-2</v>
      </c>
      <c r="E11" s="29">
        <v>131.88</v>
      </c>
      <c r="F11" s="29">
        <v>106.34</v>
      </c>
      <c r="G11" s="29">
        <v>105.07</v>
      </c>
      <c r="H11" s="30">
        <v>-0.11459999999999999</v>
      </c>
      <c r="I11" s="28">
        <v>-0.125</v>
      </c>
      <c r="J11" s="31"/>
    </row>
    <row r="12" spans="1:10" ht="15.75">
      <c r="A12" s="27">
        <v>1930</v>
      </c>
      <c r="B12" s="28">
        <v>-0.25119999999999998</v>
      </c>
      <c r="C12" s="28">
        <v>4.5499999999999999E-2</v>
      </c>
      <c r="D12" s="28">
        <v>4.5400000000000003E-2</v>
      </c>
      <c r="E12" s="29">
        <v>98.75</v>
      </c>
      <c r="F12" s="29">
        <v>111.18</v>
      </c>
      <c r="G12" s="29">
        <v>109.85</v>
      </c>
      <c r="H12" s="30">
        <v>-0.29670000000000002</v>
      </c>
      <c r="I12" s="28">
        <v>-0.29659999999999997</v>
      </c>
      <c r="J12" s="31"/>
    </row>
    <row r="13" spans="1:10" ht="15.75">
      <c r="A13" s="27">
        <v>1931</v>
      </c>
      <c r="B13" s="28">
        <v>-0.43840000000000001</v>
      </c>
      <c r="C13" s="28">
        <v>2.3099999999999999E-2</v>
      </c>
      <c r="D13" s="28">
        <v>-2.5600000000000001E-2</v>
      </c>
      <c r="E13" s="29">
        <v>55.46</v>
      </c>
      <c r="F13" s="29">
        <v>113.74</v>
      </c>
      <c r="G13" s="29">
        <v>107.03</v>
      </c>
      <c r="H13" s="30">
        <v>-0.46150000000000002</v>
      </c>
      <c r="I13" s="28">
        <v>-0.4128</v>
      </c>
      <c r="J13" s="31"/>
    </row>
    <row r="14" spans="1:10" ht="15.75">
      <c r="A14" s="27">
        <v>1932</v>
      </c>
      <c r="B14" s="28">
        <v>-8.6400000000000005E-2</v>
      </c>
      <c r="C14" s="28">
        <v>1.0699999999999999E-2</v>
      </c>
      <c r="D14" s="28">
        <v>8.7900000000000006E-2</v>
      </c>
      <c r="E14" s="29">
        <v>50.66</v>
      </c>
      <c r="F14" s="29">
        <v>114.96</v>
      </c>
      <c r="G14" s="29">
        <v>116.44</v>
      </c>
      <c r="H14" s="30">
        <v>-9.7100000000000006E-2</v>
      </c>
      <c r="I14" s="28">
        <v>-0.17430000000000001</v>
      </c>
      <c r="J14" s="31"/>
    </row>
    <row r="15" spans="1:10" ht="15.75">
      <c r="A15" s="27">
        <v>1933</v>
      </c>
      <c r="B15" s="28">
        <v>0.49980000000000002</v>
      </c>
      <c r="C15" s="28">
        <v>9.5999999999999992E-3</v>
      </c>
      <c r="D15" s="28">
        <v>1.8599999999999998E-2</v>
      </c>
      <c r="E15" s="29">
        <v>75.989999999999995</v>
      </c>
      <c r="F15" s="29">
        <v>116.06</v>
      </c>
      <c r="G15" s="29">
        <v>118.6</v>
      </c>
      <c r="H15" s="30">
        <v>0.49020000000000002</v>
      </c>
      <c r="I15" s="28">
        <v>0.48130000000000001</v>
      </c>
      <c r="J15" s="31"/>
    </row>
    <row r="16" spans="1:10" ht="15.75">
      <c r="A16" s="27">
        <v>1934</v>
      </c>
      <c r="B16" s="28">
        <v>-1.1900000000000001E-2</v>
      </c>
      <c r="C16" s="28">
        <v>3.2000000000000002E-3</v>
      </c>
      <c r="D16" s="28">
        <v>7.9600000000000004E-2</v>
      </c>
      <c r="E16" s="29">
        <v>75.09</v>
      </c>
      <c r="F16" s="29">
        <v>116.44</v>
      </c>
      <c r="G16" s="29">
        <v>128.05000000000001</v>
      </c>
      <c r="H16" s="30">
        <v>-1.5100000000000001E-2</v>
      </c>
      <c r="I16" s="28">
        <v>-9.1499999999999998E-2</v>
      </c>
      <c r="J16" s="31"/>
    </row>
    <row r="17" spans="1:10" ht="15.75">
      <c r="A17" s="27">
        <v>1935</v>
      </c>
      <c r="B17" s="28">
        <v>0.46739999999999998</v>
      </c>
      <c r="C17" s="28">
        <v>1.8E-3</v>
      </c>
      <c r="D17" s="28">
        <v>4.4699999999999997E-2</v>
      </c>
      <c r="E17" s="29">
        <v>110.18</v>
      </c>
      <c r="F17" s="29">
        <v>116.64</v>
      </c>
      <c r="G17" s="29">
        <v>133.78</v>
      </c>
      <c r="H17" s="30">
        <v>0.4657</v>
      </c>
      <c r="I17" s="28">
        <v>0.42270000000000002</v>
      </c>
      <c r="J17" s="31"/>
    </row>
    <row r="18" spans="1:10" ht="15.75">
      <c r="A18" s="27">
        <v>1936</v>
      </c>
      <c r="B18" s="28">
        <v>0.31940000000000002</v>
      </c>
      <c r="C18" s="28">
        <v>1.6999999999999999E-3</v>
      </c>
      <c r="D18" s="28">
        <v>5.0200000000000002E-2</v>
      </c>
      <c r="E18" s="29">
        <v>145.38</v>
      </c>
      <c r="F18" s="29">
        <v>116.84</v>
      </c>
      <c r="G18" s="29">
        <v>140.49</v>
      </c>
      <c r="H18" s="30">
        <v>0.31769999999999998</v>
      </c>
      <c r="I18" s="28">
        <v>0.26929999999999998</v>
      </c>
      <c r="J18" s="31"/>
    </row>
    <row r="19" spans="1:10" ht="15.75">
      <c r="A19" s="27">
        <v>1937</v>
      </c>
      <c r="B19" s="28">
        <v>-0.35339999999999999</v>
      </c>
      <c r="C19" s="28">
        <v>3.0000000000000001E-3</v>
      </c>
      <c r="D19" s="28">
        <v>1.38E-2</v>
      </c>
      <c r="E19" s="29">
        <v>94</v>
      </c>
      <c r="F19" s="29">
        <v>117.19</v>
      </c>
      <c r="G19" s="29">
        <v>142.43</v>
      </c>
      <c r="H19" s="30">
        <v>-0.35639999999999999</v>
      </c>
      <c r="I19" s="28">
        <v>-0.36720000000000003</v>
      </c>
      <c r="J19" s="31"/>
    </row>
    <row r="20" spans="1:10" ht="15.75">
      <c r="A20" s="27">
        <v>1938</v>
      </c>
      <c r="B20" s="28">
        <v>0.2928</v>
      </c>
      <c r="C20" s="28">
        <v>8.0000000000000004E-4</v>
      </c>
      <c r="D20" s="28">
        <v>4.2099999999999999E-2</v>
      </c>
      <c r="E20" s="29">
        <v>121.53</v>
      </c>
      <c r="F20" s="29">
        <v>117.29</v>
      </c>
      <c r="G20" s="29">
        <v>148.43</v>
      </c>
      <c r="H20" s="30">
        <v>0.29210000000000003</v>
      </c>
      <c r="I20" s="28">
        <v>0.25069999999999998</v>
      </c>
      <c r="J20" s="31"/>
    </row>
    <row r="21" spans="1:10" ht="15.75">
      <c r="A21" s="27">
        <v>1939</v>
      </c>
      <c r="B21" s="28">
        <v>-1.0999999999999999E-2</v>
      </c>
      <c r="C21" s="28">
        <v>4.0000000000000002E-4</v>
      </c>
      <c r="D21" s="28">
        <v>4.41E-2</v>
      </c>
      <c r="E21" s="29">
        <v>120.2</v>
      </c>
      <c r="F21" s="29">
        <v>117.33</v>
      </c>
      <c r="G21" s="29">
        <v>154.97999999999999</v>
      </c>
      <c r="H21" s="30">
        <v>-1.14E-2</v>
      </c>
      <c r="I21" s="28">
        <v>-5.5100000000000003E-2</v>
      </c>
      <c r="J21" s="31"/>
    </row>
    <row r="22" spans="1:10" ht="15.75">
      <c r="A22" s="27">
        <v>1940</v>
      </c>
      <c r="B22" s="28">
        <v>-0.1067</v>
      </c>
      <c r="C22" s="28">
        <v>2.9999999999999997E-4</v>
      </c>
      <c r="D22" s="28">
        <v>5.3999999999999999E-2</v>
      </c>
      <c r="E22" s="29">
        <v>107.37</v>
      </c>
      <c r="F22" s="29">
        <v>117.36</v>
      </c>
      <c r="G22" s="29">
        <v>163.35</v>
      </c>
      <c r="H22" s="30">
        <v>-0.107</v>
      </c>
      <c r="I22" s="28">
        <v>-0.1608</v>
      </c>
      <c r="J22" s="31"/>
    </row>
    <row r="23" spans="1:10" ht="15.75">
      <c r="A23" s="27">
        <v>1941</v>
      </c>
      <c r="B23" s="28">
        <v>-0.12770000000000001</v>
      </c>
      <c r="C23" s="28">
        <v>8.0000000000000004E-4</v>
      </c>
      <c r="D23" s="28">
        <v>-2.0199999999999999E-2</v>
      </c>
      <c r="E23" s="29">
        <v>93.66</v>
      </c>
      <c r="F23" s="29">
        <v>117.46</v>
      </c>
      <c r="G23" s="29">
        <v>160.04</v>
      </c>
      <c r="H23" s="30">
        <v>-0.1285</v>
      </c>
      <c r="I23" s="28">
        <v>-0.1075</v>
      </c>
      <c r="J23" s="31"/>
    </row>
    <row r="24" spans="1:10" ht="15.75">
      <c r="A24" s="27">
        <v>1942</v>
      </c>
      <c r="B24" s="28">
        <v>0.19170000000000001</v>
      </c>
      <c r="C24" s="28">
        <v>3.3999999999999998E-3</v>
      </c>
      <c r="D24" s="28">
        <v>2.29E-2</v>
      </c>
      <c r="E24" s="29">
        <v>111.61</v>
      </c>
      <c r="F24" s="29">
        <v>117.85</v>
      </c>
      <c r="G24" s="29">
        <v>163.72</v>
      </c>
      <c r="H24" s="30">
        <v>0.18840000000000001</v>
      </c>
      <c r="I24" s="28">
        <v>0.16880000000000001</v>
      </c>
      <c r="J24" s="31"/>
    </row>
    <row r="25" spans="1:10" ht="15.75">
      <c r="A25" s="27">
        <v>1943</v>
      </c>
      <c r="B25" s="28">
        <v>0.25059999999999999</v>
      </c>
      <c r="C25" s="28">
        <v>3.8E-3</v>
      </c>
      <c r="D25" s="28">
        <v>2.4899999999999999E-2</v>
      </c>
      <c r="E25" s="29">
        <v>139.59</v>
      </c>
      <c r="F25" s="29">
        <v>118.3</v>
      </c>
      <c r="G25" s="29">
        <v>167.79</v>
      </c>
      <c r="H25" s="30">
        <v>0.24679999999999999</v>
      </c>
      <c r="I25" s="28">
        <v>0.22570000000000001</v>
      </c>
      <c r="J25" s="31"/>
    </row>
    <row r="26" spans="1:10" ht="15.75">
      <c r="A26" s="27">
        <v>1944</v>
      </c>
      <c r="B26" s="28">
        <v>0.1903</v>
      </c>
      <c r="C26" s="28">
        <v>3.8E-3</v>
      </c>
      <c r="D26" s="28">
        <v>2.58E-2</v>
      </c>
      <c r="E26" s="29">
        <v>166.15</v>
      </c>
      <c r="F26" s="29">
        <v>118.75</v>
      </c>
      <c r="G26" s="29">
        <v>172.12</v>
      </c>
      <c r="H26" s="30">
        <v>0.1865</v>
      </c>
      <c r="I26" s="28">
        <v>0.16450000000000001</v>
      </c>
      <c r="J26" s="31"/>
    </row>
    <row r="27" spans="1:10" ht="15.75">
      <c r="A27" s="27">
        <v>1945</v>
      </c>
      <c r="B27" s="28">
        <v>0.35820000000000002</v>
      </c>
      <c r="C27" s="28">
        <v>3.8E-3</v>
      </c>
      <c r="D27" s="28">
        <v>3.7999999999999999E-2</v>
      </c>
      <c r="E27" s="29">
        <v>225.67</v>
      </c>
      <c r="F27" s="29">
        <v>119.2</v>
      </c>
      <c r="G27" s="29">
        <v>178.67</v>
      </c>
      <c r="H27" s="30">
        <v>0.35439999999999999</v>
      </c>
      <c r="I27" s="28">
        <v>0.32019999999999998</v>
      </c>
      <c r="J27" s="31"/>
    </row>
    <row r="28" spans="1:10" ht="15.75">
      <c r="A28" s="27">
        <v>1946</v>
      </c>
      <c r="B28" s="28">
        <v>-8.43E-2</v>
      </c>
      <c r="C28" s="28">
        <v>3.8E-3</v>
      </c>
      <c r="D28" s="28">
        <v>3.1300000000000001E-2</v>
      </c>
      <c r="E28" s="29">
        <v>206.65</v>
      </c>
      <c r="F28" s="29">
        <v>119.65</v>
      </c>
      <c r="G28" s="29">
        <v>184.26</v>
      </c>
      <c r="H28" s="30">
        <v>-8.8099999999999998E-2</v>
      </c>
      <c r="I28" s="28">
        <v>-0.11559999999999999</v>
      </c>
      <c r="J28" s="31"/>
    </row>
    <row r="29" spans="1:10" ht="15.75">
      <c r="A29" s="27">
        <v>1947</v>
      </c>
      <c r="B29" s="28">
        <v>5.1999999999999998E-2</v>
      </c>
      <c r="C29" s="28">
        <v>5.7000000000000002E-3</v>
      </c>
      <c r="D29" s="28">
        <v>9.1999999999999998E-3</v>
      </c>
      <c r="E29" s="29">
        <v>217.39</v>
      </c>
      <c r="F29" s="29">
        <v>120.33</v>
      </c>
      <c r="G29" s="29">
        <v>185.95</v>
      </c>
      <c r="H29" s="30">
        <v>4.6300000000000001E-2</v>
      </c>
      <c r="I29" s="28">
        <v>4.2799999999999998E-2</v>
      </c>
      <c r="J29" s="31"/>
    </row>
    <row r="30" spans="1:10" ht="15.75">
      <c r="A30" s="27">
        <v>1948</v>
      </c>
      <c r="B30" s="28">
        <v>5.7000000000000002E-2</v>
      </c>
      <c r="C30" s="28">
        <v>1.0200000000000001E-2</v>
      </c>
      <c r="D30" s="28">
        <v>1.95E-2</v>
      </c>
      <c r="E30" s="29">
        <v>229.79</v>
      </c>
      <c r="F30" s="29">
        <v>121.56</v>
      </c>
      <c r="G30" s="29">
        <v>189.58</v>
      </c>
      <c r="H30" s="30">
        <v>4.6800000000000001E-2</v>
      </c>
      <c r="I30" s="28">
        <v>3.7499999999999999E-2</v>
      </c>
      <c r="J30" s="31"/>
    </row>
    <row r="31" spans="1:10" ht="15.75">
      <c r="A31" s="27">
        <v>1949</v>
      </c>
      <c r="B31" s="28">
        <v>0.183</v>
      </c>
      <c r="C31" s="28">
        <v>1.0999999999999999E-2</v>
      </c>
      <c r="D31" s="28">
        <v>4.6600000000000003E-2</v>
      </c>
      <c r="E31" s="29">
        <v>271.85000000000002</v>
      </c>
      <c r="F31" s="29">
        <v>122.9</v>
      </c>
      <c r="G31" s="29">
        <v>198.42</v>
      </c>
      <c r="H31" s="30">
        <v>0.17199999999999999</v>
      </c>
      <c r="I31" s="28">
        <v>0.13639999999999999</v>
      </c>
      <c r="J31" s="31"/>
    </row>
    <row r="32" spans="1:10" ht="15.75">
      <c r="A32" s="27">
        <v>1950</v>
      </c>
      <c r="B32" s="28">
        <v>0.30809999999999998</v>
      </c>
      <c r="C32" s="28">
        <v>1.17E-2</v>
      </c>
      <c r="D32" s="28">
        <v>4.3E-3</v>
      </c>
      <c r="E32" s="29">
        <v>355.6</v>
      </c>
      <c r="F32" s="29">
        <v>124.34</v>
      </c>
      <c r="G32" s="29">
        <v>199.27</v>
      </c>
      <c r="H32" s="30">
        <v>0.29630000000000001</v>
      </c>
      <c r="I32" s="28">
        <v>0.30380000000000001</v>
      </c>
      <c r="J32" s="31"/>
    </row>
    <row r="33" spans="1:10" ht="15.75">
      <c r="A33" s="27">
        <v>1951</v>
      </c>
      <c r="B33" s="28">
        <v>0.23680000000000001</v>
      </c>
      <c r="C33" s="28">
        <v>1.4800000000000001E-2</v>
      </c>
      <c r="D33" s="28">
        <v>-3.0000000000000001E-3</v>
      </c>
      <c r="E33" s="29">
        <v>439.8</v>
      </c>
      <c r="F33" s="29">
        <v>126.18</v>
      </c>
      <c r="G33" s="29">
        <v>198.68</v>
      </c>
      <c r="H33" s="30">
        <v>0.222</v>
      </c>
      <c r="I33" s="28">
        <v>0.2397</v>
      </c>
      <c r="J33" s="31"/>
    </row>
    <row r="34" spans="1:10" ht="15.75">
      <c r="A34" s="27">
        <v>1952</v>
      </c>
      <c r="B34" s="28">
        <v>0.18149999999999999</v>
      </c>
      <c r="C34" s="28">
        <v>1.67E-2</v>
      </c>
      <c r="D34" s="28">
        <v>2.2700000000000001E-2</v>
      </c>
      <c r="E34" s="29">
        <v>519.62</v>
      </c>
      <c r="F34" s="29">
        <v>128.29</v>
      </c>
      <c r="G34" s="29">
        <v>203.19</v>
      </c>
      <c r="H34" s="30">
        <v>0.1648</v>
      </c>
      <c r="I34" s="28">
        <v>0.1588</v>
      </c>
      <c r="J34" s="31"/>
    </row>
    <row r="35" spans="1:10" ht="15.75">
      <c r="A35" s="27">
        <v>1953</v>
      </c>
      <c r="B35" s="28">
        <v>-1.21E-2</v>
      </c>
      <c r="C35" s="28">
        <v>1.89E-2</v>
      </c>
      <c r="D35" s="28">
        <v>4.1399999999999999E-2</v>
      </c>
      <c r="E35" s="29">
        <v>513.35</v>
      </c>
      <c r="F35" s="29">
        <v>130.72</v>
      </c>
      <c r="G35" s="29">
        <v>211.61</v>
      </c>
      <c r="H35" s="30">
        <v>-3.1E-2</v>
      </c>
      <c r="I35" s="28">
        <v>-5.3499999999999999E-2</v>
      </c>
      <c r="J35" s="31"/>
    </row>
    <row r="36" spans="1:10" ht="15.75">
      <c r="A36" s="27">
        <v>1954</v>
      </c>
      <c r="B36" s="28">
        <v>0.52559999999999996</v>
      </c>
      <c r="C36" s="28">
        <v>9.5999999999999992E-3</v>
      </c>
      <c r="D36" s="28">
        <v>3.2899999999999999E-2</v>
      </c>
      <c r="E36" s="29">
        <v>783.18</v>
      </c>
      <c r="F36" s="29">
        <v>131.97999999999999</v>
      </c>
      <c r="G36" s="29">
        <v>218.57</v>
      </c>
      <c r="H36" s="30">
        <v>0.51600000000000001</v>
      </c>
      <c r="I36" s="28">
        <v>0.49270000000000003</v>
      </c>
      <c r="J36" s="31"/>
    </row>
    <row r="37" spans="1:10" ht="15.75">
      <c r="A37" s="27">
        <v>1955</v>
      </c>
      <c r="B37" s="28">
        <v>0.32600000000000001</v>
      </c>
      <c r="C37" s="28">
        <v>1.66E-2</v>
      </c>
      <c r="D37" s="28">
        <v>-1.34E-2</v>
      </c>
      <c r="E37" s="29">
        <v>1038.47</v>
      </c>
      <c r="F37" s="29">
        <v>134.16999999999999</v>
      </c>
      <c r="G37" s="29">
        <v>215.65</v>
      </c>
      <c r="H37" s="30">
        <v>0.30940000000000001</v>
      </c>
      <c r="I37" s="28">
        <v>0.33929999999999999</v>
      </c>
      <c r="J37" s="31"/>
    </row>
    <row r="38" spans="1:10" ht="15.75">
      <c r="A38" s="27">
        <v>1956</v>
      </c>
      <c r="B38" s="28">
        <v>7.4399999999999994E-2</v>
      </c>
      <c r="C38" s="28">
        <v>2.5600000000000001E-2</v>
      </c>
      <c r="D38" s="28">
        <v>-2.2599999999999999E-2</v>
      </c>
      <c r="E38" s="29">
        <v>1115.73</v>
      </c>
      <c r="F38" s="29">
        <v>137.6</v>
      </c>
      <c r="G38" s="29">
        <v>210.79</v>
      </c>
      <c r="H38" s="30">
        <v>4.8800000000000003E-2</v>
      </c>
      <c r="I38" s="28">
        <v>9.7000000000000003E-2</v>
      </c>
      <c r="J38" s="31"/>
    </row>
    <row r="39" spans="1:10" ht="15.75">
      <c r="A39" s="27">
        <v>1957</v>
      </c>
      <c r="B39" s="28">
        <v>-0.1046</v>
      </c>
      <c r="C39" s="28">
        <v>3.2300000000000002E-2</v>
      </c>
      <c r="D39" s="28">
        <v>6.8000000000000005E-2</v>
      </c>
      <c r="E39" s="29">
        <v>999.05</v>
      </c>
      <c r="F39" s="29">
        <v>142.04</v>
      </c>
      <c r="G39" s="29">
        <v>225.11</v>
      </c>
      <c r="H39" s="30">
        <v>-0.13689999999999999</v>
      </c>
      <c r="I39" s="28">
        <v>-0.17249999999999999</v>
      </c>
      <c r="J39" s="31"/>
    </row>
    <row r="40" spans="1:10" ht="15.75">
      <c r="A40" s="27">
        <v>1958</v>
      </c>
      <c r="B40" s="28">
        <v>0.43719999999999998</v>
      </c>
      <c r="C40" s="28">
        <v>1.78E-2</v>
      </c>
      <c r="D40" s="28">
        <v>-2.1000000000000001E-2</v>
      </c>
      <c r="E40" s="29">
        <v>1435.84</v>
      </c>
      <c r="F40" s="29">
        <v>144.57</v>
      </c>
      <c r="G40" s="29">
        <v>220.39</v>
      </c>
      <c r="H40" s="30">
        <v>0.4194</v>
      </c>
      <c r="I40" s="28">
        <v>0.4582</v>
      </c>
      <c r="J40" s="31"/>
    </row>
    <row r="41" spans="1:10" ht="15.75">
      <c r="A41" s="27">
        <v>1959</v>
      </c>
      <c r="B41" s="28">
        <v>0.1206</v>
      </c>
      <c r="C41" s="28">
        <v>3.2599999999999997E-2</v>
      </c>
      <c r="D41" s="28">
        <v>-2.6499999999999999E-2</v>
      </c>
      <c r="E41" s="29">
        <v>1608.95</v>
      </c>
      <c r="F41" s="29">
        <v>149.27000000000001</v>
      </c>
      <c r="G41" s="29">
        <v>214.56</v>
      </c>
      <c r="H41" s="30">
        <v>8.7999999999999995E-2</v>
      </c>
      <c r="I41" s="28">
        <v>0.14699999999999999</v>
      </c>
      <c r="J41" s="31"/>
    </row>
    <row r="42" spans="1:10" ht="15.75">
      <c r="A42" s="27">
        <v>1960</v>
      </c>
      <c r="B42" s="28">
        <v>3.3999999999999998E-3</v>
      </c>
      <c r="C42" s="28">
        <v>3.0499999999999999E-2</v>
      </c>
      <c r="D42" s="28">
        <v>0.1164</v>
      </c>
      <c r="E42" s="29">
        <v>1614.37</v>
      </c>
      <c r="F42" s="29">
        <v>153.82</v>
      </c>
      <c r="G42" s="29">
        <v>239.53</v>
      </c>
      <c r="H42" s="30">
        <v>-2.7099999999999999E-2</v>
      </c>
      <c r="I42" s="28">
        <v>-0.113</v>
      </c>
      <c r="J42" s="30">
        <v>6.1100000000000002E-2</v>
      </c>
    </row>
    <row r="43" spans="1:10" ht="15.75">
      <c r="A43" s="27">
        <v>1961</v>
      </c>
      <c r="B43" s="28">
        <v>0.26640000000000003</v>
      </c>
      <c r="C43" s="28">
        <v>2.2700000000000001E-2</v>
      </c>
      <c r="D43" s="28">
        <v>2.06E-2</v>
      </c>
      <c r="E43" s="29">
        <v>2044.4</v>
      </c>
      <c r="F43" s="29">
        <v>157.30000000000001</v>
      </c>
      <c r="G43" s="29">
        <v>244.46</v>
      </c>
      <c r="H43" s="30">
        <v>0.2437</v>
      </c>
      <c r="I43" s="28">
        <v>0.24579999999999999</v>
      </c>
      <c r="J43" s="30">
        <v>6.6199999999999995E-2</v>
      </c>
    </row>
    <row r="44" spans="1:10" ht="15.75">
      <c r="A44" s="27">
        <v>1962</v>
      </c>
      <c r="B44" s="28">
        <v>-8.8099999999999998E-2</v>
      </c>
      <c r="C44" s="28">
        <v>2.7799999999999998E-2</v>
      </c>
      <c r="D44" s="28">
        <v>5.6899999999999999E-2</v>
      </c>
      <c r="E44" s="29">
        <v>1864.26</v>
      </c>
      <c r="F44" s="29">
        <v>161.66999999999999</v>
      </c>
      <c r="G44" s="29">
        <v>258.38</v>
      </c>
      <c r="H44" s="30">
        <v>-0.1159</v>
      </c>
      <c r="I44" s="28">
        <v>-0.14510000000000001</v>
      </c>
      <c r="J44" s="30">
        <v>5.9700000000000003E-2</v>
      </c>
    </row>
    <row r="45" spans="1:10" ht="15.75">
      <c r="A45" s="27">
        <v>1963</v>
      </c>
      <c r="B45" s="28">
        <v>0.2261</v>
      </c>
      <c r="C45" s="28">
        <v>3.1099999999999999E-2</v>
      </c>
      <c r="D45" s="28">
        <v>1.6799999999999999E-2</v>
      </c>
      <c r="E45" s="29">
        <v>2285.8000000000002</v>
      </c>
      <c r="F45" s="29">
        <v>166.7</v>
      </c>
      <c r="G45" s="29">
        <v>262.74</v>
      </c>
      <c r="H45" s="30">
        <v>0.19500000000000001</v>
      </c>
      <c r="I45" s="28">
        <v>0.20930000000000001</v>
      </c>
      <c r="J45" s="30">
        <v>6.3600000000000004E-2</v>
      </c>
    </row>
    <row r="46" spans="1:10" ht="15.75">
      <c r="A46" s="27">
        <v>1964</v>
      </c>
      <c r="B46" s="28">
        <v>0.16420000000000001</v>
      </c>
      <c r="C46" s="28">
        <v>3.5099999999999999E-2</v>
      </c>
      <c r="D46" s="28">
        <v>3.73E-2</v>
      </c>
      <c r="E46" s="29">
        <v>2661.02</v>
      </c>
      <c r="F46" s="29">
        <v>172.54</v>
      </c>
      <c r="G46" s="29">
        <v>272.52999999999997</v>
      </c>
      <c r="H46" s="30">
        <v>0.12909999999999999</v>
      </c>
      <c r="I46" s="28">
        <v>0.12690000000000001</v>
      </c>
      <c r="J46" s="30">
        <v>6.5299999999999997E-2</v>
      </c>
    </row>
    <row r="47" spans="1:10" ht="15.75">
      <c r="A47" s="27">
        <v>1965</v>
      </c>
      <c r="B47" s="28">
        <v>0.124</v>
      </c>
      <c r="C47" s="28">
        <v>3.9E-2</v>
      </c>
      <c r="D47" s="28">
        <v>7.1999999999999998E-3</v>
      </c>
      <c r="E47" s="29">
        <v>2990.97</v>
      </c>
      <c r="F47" s="29">
        <v>179.28</v>
      </c>
      <c r="G47" s="29">
        <v>274.49</v>
      </c>
      <c r="H47" s="30">
        <v>8.5000000000000006E-2</v>
      </c>
      <c r="I47" s="28">
        <v>0.1168</v>
      </c>
      <c r="J47" s="30">
        <v>6.6600000000000006E-2</v>
      </c>
    </row>
    <row r="48" spans="1:10" ht="15.75">
      <c r="A48" s="27">
        <v>1966</v>
      </c>
      <c r="B48" s="28">
        <v>-9.9699999999999997E-2</v>
      </c>
      <c r="C48" s="28">
        <v>4.8399999999999999E-2</v>
      </c>
      <c r="D48" s="28">
        <v>2.9100000000000001E-2</v>
      </c>
      <c r="E48" s="29">
        <v>2692.74</v>
      </c>
      <c r="F48" s="29">
        <v>187.95</v>
      </c>
      <c r="G48" s="29">
        <v>282.47000000000003</v>
      </c>
      <c r="H48" s="30">
        <v>-0.14810000000000001</v>
      </c>
      <c r="I48" s="28">
        <v>-0.1288</v>
      </c>
      <c r="J48" s="30">
        <v>6.1100000000000002E-2</v>
      </c>
    </row>
    <row r="49" spans="1:10" ht="15.75">
      <c r="A49" s="27">
        <v>1967</v>
      </c>
      <c r="B49" s="28">
        <v>0.23799999999999999</v>
      </c>
      <c r="C49" s="28">
        <v>4.3299999999999998E-2</v>
      </c>
      <c r="D49" s="28">
        <v>-1.5800000000000002E-2</v>
      </c>
      <c r="E49" s="29">
        <v>3333.69</v>
      </c>
      <c r="F49" s="29">
        <v>196.1</v>
      </c>
      <c r="G49" s="29">
        <v>278.01</v>
      </c>
      <c r="H49" s="30">
        <v>0.19470000000000001</v>
      </c>
      <c r="I49" s="28">
        <v>0.25380000000000003</v>
      </c>
      <c r="J49" s="30">
        <v>6.5699999999999995E-2</v>
      </c>
    </row>
    <row r="50" spans="1:10" ht="15.75">
      <c r="A50" s="27">
        <v>1968</v>
      </c>
      <c r="B50" s="28">
        <v>0.1081</v>
      </c>
      <c r="C50" s="28">
        <v>5.2600000000000001E-2</v>
      </c>
      <c r="D50" s="28">
        <v>3.27E-2</v>
      </c>
      <c r="E50" s="29">
        <v>3694.23</v>
      </c>
      <c r="F50" s="29">
        <v>206.41</v>
      </c>
      <c r="G50" s="29">
        <v>287.11</v>
      </c>
      <c r="H50" s="30">
        <v>5.5500000000000001E-2</v>
      </c>
      <c r="I50" s="28">
        <v>7.5399999999999995E-2</v>
      </c>
      <c r="J50" s="30">
        <v>6.6000000000000003E-2</v>
      </c>
    </row>
    <row r="51" spans="1:10" ht="15.75">
      <c r="A51" s="27">
        <v>1969</v>
      </c>
      <c r="B51" s="28">
        <v>-8.2400000000000001E-2</v>
      </c>
      <c r="C51" s="28">
        <v>6.5600000000000006E-2</v>
      </c>
      <c r="D51" s="28">
        <v>-5.0099999999999999E-2</v>
      </c>
      <c r="E51" s="29">
        <v>3389.77</v>
      </c>
      <c r="F51" s="29">
        <v>219.96</v>
      </c>
      <c r="G51" s="29">
        <v>272.70999999999998</v>
      </c>
      <c r="H51" s="30">
        <v>-0.14799999999999999</v>
      </c>
      <c r="I51" s="28">
        <v>-3.2300000000000002E-2</v>
      </c>
      <c r="J51" s="30">
        <v>6.3299999999999995E-2</v>
      </c>
    </row>
    <row r="52" spans="1:10" ht="15.75">
      <c r="A52" s="27">
        <v>1970</v>
      </c>
      <c r="B52" s="28">
        <v>3.56E-2</v>
      </c>
      <c r="C52" s="28">
        <v>6.6900000000000001E-2</v>
      </c>
      <c r="D52" s="28">
        <v>0.16750000000000001</v>
      </c>
      <c r="E52" s="29">
        <v>3510.49</v>
      </c>
      <c r="F52" s="29">
        <v>234.66</v>
      </c>
      <c r="G52" s="29">
        <v>318.41000000000003</v>
      </c>
      <c r="H52" s="30">
        <v>-3.1199999999999999E-2</v>
      </c>
      <c r="I52" s="28">
        <v>-0.13189999999999999</v>
      </c>
      <c r="J52" s="30">
        <v>5.8999999999999997E-2</v>
      </c>
    </row>
    <row r="53" spans="1:10" ht="15.75">
      <c r="A53" s="27">
        <v>1971</v>
      </c>
      <c r="B53" s="28">
        <v>0.14219999999999999</v>
      </c>
      <c r="C53" s="28">
        <v>4.5400000000000003E-2</v>
      </c>
      <c r="D53" s="28">
        <v>9.7900000000000001E-2</v>
      </c>
      <c r="E53" s="29">
        <v>4009.72</v>
      </c>
      <c r="F53" s="29">
        <v>245.32</v>
      </c>
      <c r="G53" s="29">
        <v>349.57</v>
      </c>
      <c r="H53" s="30">
        <v>9.6799999999999997E-2</v>
      </c>
      <c r="I53" s="28">
        <v>4.4299999999999999E-2</v>
      </c>
      <c r="J53" s="30">
        <v>5.8700000000000002E-2</v>
      </c>
    </row>
    <row r="54" spans="1:10" ht="15.75">
      <c r="A54" s="27">
        <v>1972</v>
      </c>
      <c r="B54" s="28">
        <v>0.18759999999999999</v>
      </c>
      <c r="C54" s="28">
        <v>3.95E-2</v>
      </c>
      <c r="D54" s="28">
        <v>2.8199999999999999E-2</v>
      </c>
      <c r="E54" s="29">
        <v>4761.76</v>
      </c>
      <c r="F54" s="29">
        <v>255.01</v>
      </c>
      <c r="G54" s="29">
        <v>359.42</v>
      </c>
      <c r="H54" s="30">
        <v>0.14799999999999999</v>
      </c>
      <c r="I54" s="28">
        <v>0.15939999999999999</v>
      </c>
      <c r="J54" s="30">
        <v>6.08E-2</v>
      </c>
    </row>
    <row r="55" spans="1:10" ht="15.75">
      <c r="A55" s="27">
        <v>1973</v>
      </c>
      <c r="B55" s="28">
        <v>-0.1431</v>
      </c>
      <c r="C55" s="28">
        <v>6.7299999999999999E-2</v>
      </c>
      <c r="D55" s="28">
        <v>3.6600000000000001E-2</v>
      </c>
      <c r="E55" s="29">
        <v>4080.44</v>
      </c>
      <c r="F55" s="29">
        <v>272.16000000000003</v>
      </c>
      <c r="G55" s="29">
        <v>372.57</v>
      </c>
      <c r="H55" s="30">
        <v>-0.21029999999999999</v>
      </c>
      <c r="I55" s="28">
        <v>-0.1797</v>
      </c>
      <c r="J55" s="30">
        <v>5.5E-2</v>
      </c>
    </row>
    <row r="56" spans="1:10" ht="15.75">
      <c r="A56" s="27">
        <v>1974</v>
      </c>
      <c r="B56" s="28">
        <v>-0.25900000000000001</v>
      </c>
      <c r="C56" s="28">
        <v>7.7799999999999994E-2</v>
      </c>
      <c r="D56" s="28">
        <v>1.9900000000000001E-2</v>
      </c>
      <c r="E56" s="29">
        <v>3023.54</v>
      </c>
      <c r="F56" s="29">
        <v>293.33</v>
      </c>
      <c r="G56" s="29">
        <v>379.98</v>
      </c>
      <c r="H56" s="30">
        <v>-0.33679999999999999</v>
      </c>
      <c r="I56" s="28">
        <v>-0.27889999999999998</v>
      </c>
      <c r="J56" s="30">
        <v>4.6399999999999997E-2</v>
      </c>
    </row>
    <row r="57" spans="1:10" ht="15.75">
      <c r="A57" s="27">
        <v>1975</v>
      </c>
      <c r="B57" s="28">
        <v>0.37</v>
      </c>
      <c r="C57" s="28">
        <v>5.9900000000000002E-2</v>
      </c>
      <c r="D57" s="28">
        <v>3.61E-2</v>
      </c>
      <c r="E57" s="29">
        <v>4142.1000000000004</v>
      </c>
      <c r="F57" s="29">
        <v>310.89999999999998</v>
      </c>
      <c r="G57" s="29">
        <v>393.68</v>
      </c>
      <c r="H57" s="30">
        <v>0.31009999999999999</v>
      </c>
      <c r="I57" s="28">
        <v>0.33389999999999997</v>
      </c>
      <c r="J57" s="30">
        <v>5.1700000000000003E-2</v>
      </c>
    </row>
    <row r="58" spans="1:10" ht="15.75">
      <c r="A58" s="27">
        <v>1976</v>
      </c>
      <c r="B58" s="28">
        <v>0.23830000000000001</v>
      </c>
      <c r="C58" s="28">
        <v>4.9700000000000001E-2</v>
      </c>
      <c r="D58" s="28">
        <v>0.1598</v>
      </c>
      <c r="E58" s="29">
        <v>5129.2</v>
      </c>
      <c r="F58" s="29">
        <v>326.35000000000002</v>
      </c>
      <c r="G58" s="29">
        <v>456.61</v>
      </c>
      <c r="H58" s="30">
        <v>0.18859999999999999</v>
      </c>
      <c r="I58" s="28">
        <v>7.85E-2</v>
      </c>
      <c r="J58" s="30">
        <v>5.2200000000000003E-2</v>
      </c>
    </row>
    <row r="59" spans="1:10" ht="15.75">
      <c r="A59" s="27">
        <v>1977</v>
      </c>
      <c r="B59" s="28">
        <v>-6.9800000000000001E-2</v>
      </c>
      <c r="C59" s="28">
        <v>5.1299999999999998E-2</v>
      </c>
      <c r="D59" s="28">
        <v>1.29E-2</v>
      </c>
      <c r="E59" s="29">
        <v>4771.2</v>
      </c>
      <c r="F59" s="29">
        <v>343.09</v>
      </c>
      <c r="G59" s="29">
        <v>462.5</v>
      </c>
      <c r="H59" s="30">
        <v>-0.1211</v>
      </c>
      <c r="I59" s="28">
        <v>-8.2699999999999996E-2</v>
      </c>
      <c r="J59" s="30">
        <v>4.9299999999999997E-2</v>
      </c>
    </row>
    <row r="60" spans="1:10" ht="15.75">
      <c r="A60" s="27">
        <v>1978</v>
      </c>
      <c r="B60" s="28">
        <v>6.5100000000000005E-2</v>
      </c>
      <c r="C60" s="28">
        <v>6.93E-2</v>
      </c>
      <c r="D60" s="28">
        <v>-7.7999999999999996E-3</v>
      </c>
      <c r="E60" s="29">
        <v>5081.7700000000004</v>
      </c>
      <c r="F60" s="29">
        <v>366.87</v>
      </c>
      <c r="G60" s="29">
        <v>458.9</v>
      </c>
      <c r="H60" s="30">
        <v>-4.1999999999999997E-3</v>
      </c>
      <c r="I60" s="28">
        <v>7.2900000000000006E-2</v>
      </c>
      <c r="J60" s="30">
        <v>4.9700000000000001E-2</v>
      </c>
    </row>
    <row r="61" spans="1:10" ht="15.75">
      <c r="A61" s="27">
        <v>1979</v>
      </c>
      <c r="B61" s="28">
        <v>0.1852</v>
      </c>
      <c r="C61" s="28">
        <v>9.9400000000000002E-2</v>
      </c>
      <c r="D61" s="28">
        <v>6.7000000000000002E-3</v>
      </c>
      <c r="E61" s="29">
        <v>6022.89</v>
      </c>
      <c r="F61" s="29">
        <v>403.33</v>
      </c>
      <c r="G61" s="29">
        <v>461.98</v>
      </c>
      <c r="H61" s="30">
        <v>8.5800000000000001E-2</v>
      </c>
      <c r="I61" s="28">
        <v>0.17849999999999999</v>
      </c>
      <c r="J61" s="30">
        <v>5.21E-2</v>
      </c>
    </row>
    <row r="62" spans="1:10" ht="15.75">
      <c r="A62" s="27">
        <v>1980</v>
      </c>
      <c r="B62" s="28">
        <v>0.31740000000000002</v>
      </c>
      <c r="C62" s="28">
        <v>0.11219999999999999</v>
      </c>
      <c r="D62" s="28">
        <v>-2.9899999999999999E-2</v>
      </c>
      <c r="E62" s="29">
        <v>7934.26</v>
      </c>
      <c r="F62" s="29">
        <v>448.58</v>
      </c>
      <c r="G62" s="29">
        <v>448.17</v>
      </c>
      <c r="H62" s="30">
        <v>0.20519999999999999</v>
      </c>
      <c r="I62" s="28">
        <v>0.34720000000000001</v>
      </c>
      <c r="J62" s="30">
        <v>5.7299999999999997E-2</v>
      </c>
    </row>
    <row r="63" spans="1:10" ht="15.75">
      <c r="A63" s="27">
        <v>1981</v>
      </c>
      <c r="B63" s="28">
        <v>-4.7E-2</v>
      </c>
      <c r="C63" s="28">
        <v>0.14299999999999999</v>
      </c>
      <c r="D63" s="28">
        <v>8.2000000000000003E-2</v>
      </c>
      <c r="E63" s="29">
        <v>7561.16</v>
      </c>
      <c r="F63" s="29">
        <v>512.73</v>
      </c>
      <c r="G63" s="29">
        <v>484.91</v>
      </c>
      <c r="H63" s="30">
        <v>-0.19</v>
      </c>
      <c r="I63" s="28">
        <v>-0.129</v>
      </c>
      <c r="J63" s="30">
        <v>5.3699999999999998E-2</v>
      </c>
    </row>
    <row r="64" spans="1:10" ht="15.75">
      <c r="A64" s="27">
        <v>1982</v>
      </c>
      <c r="B64" s="28">
        <v>0.20419999999999999</v>
      </c>
      <c r="C64" s="28">
        <v>0.1101</v>
      </c>
      <c r="D64" s="28">
        <v>0.3281</v>
      </c>
      <c r="E64" s="29">
        <v>9105.08</v>
      </c>
      <c r="F64" s="29">
        <v>569.17999999999995</v>
      </c>
      <c r="G64" s="29">
        <v>644.04</v>
      </c>
      <c r="H64" s="30">
        <v>9.4100000000000003E-2</v>
      </c>
      <c r="I64" s="28">
        <v>-0.124</v>
      </c>
      <c r="J64" s="30">
        <v>5.0999999999999997E-2</v>
      </c>
    </row>
    <row r="65" spans="1:10" ht="15.75">
      <c r="A65" s="27">
        <v>1983</v>
      </c>
      <c r="B65" s="28">
        <v>0.22339999999999999</v>
      </c>
      <c r="C65" s="28">
        <v>8.4500000000000006E-2</v>
      </c>
      <c r="D65" s="28">
        <v>3.2000000000000001E-2</v>
      </c>
      <c r="E65" s="29">
        <v>11138.9</v>
      </c>
      <c r="F65" s="29">
        <v>617.26</v>
      </c>
      <c r="G65" s="29">
        <v>664.65</v>
      </c>
      <c r="H65" s="30">
        <v>0.1389</v>
      </c>
      <c r="I65" s="28">
        <v>0.19139999999999999</v>
      </c>
      <c r="J65" s="30">
        <v>5.3400000000000003E-2</v>
      </c>
    </row>
    <row r="66" spans="1:10" ht="15.75">
      <c r="A66" s="27">
        <v>1984</v>
      </c>
      <c r="B66" s="28">
        <v>6.1499999999999999E-2</v>
      </c>
      <c r="C66" s="28">
        <v>9.6100000000000005E-2</v>
      </c>
      <c r="D66" s="28">
        <v>0.13730000000000001</v>
      </c>
      <c r="E66" s="29">
        <v>11823.51</v>
      </c>
      <c r="F66" s="29">
        <v>676.6</v>
      </c>
      <c r="G66" s="29">
        <v>755.92</v>
      </c>
      <c r="H66" s="30">
        <v>-3.4700000000000002E-2</v>
      </c>
      <c r="I66" s="28">
        <v>-7.5899999999999995E-2</v>
      </c>
      <c r="J66" s="30">
        <v>5.1200000000000002E-2</v>
      </c>
    </row>
    <row r="67" spans="1:10" ht="15.75">
      <c r="A67" s="27">
        <v>1985</v>
      </c>
      <c r="B67" s="28">
        <v>0.31240000000000001</v>
      </c>
      <c r="C67" s="28">
        <v>7.4899999999999994E-2</v>
      </c>
      <c r="D67" s="28">
        <v>0.2571</v>
      </c>
      <c r="E67" s="29">
        <v>15516.6</v>
      </c>
      <c r="F67" s="29">
        <v>727.26</v>
      </c>
      <c r="G67" s="29">
        <v>950.29</v>
      </c>
      <c r="H67" s="30">
        <v>0.23749999999999999</v>
      </c>
      <c r="I67" s="28">
        <v>5.5199999999999999E-2</v>
      </c>
      <c r="J67" s="30">
        <v>5.1299999999999998E-2</v>
      </c>
    </row>
    <row r="68" spans="1:10" ht="15.75">
      <c r="A68" s="27">
        <v>1986</v>
      </c>
      <c r="B68" s="28">
        <v>0.18490000000000001</v>
      </c>
      <c r="C68" s="28">
        <v>6.0400000000000002E-2</v>
      </c>
      <c r="D68" s="28">
        <v>0.24279999999999999</v>
      </c>
      <c r="E68" s="29">
        <v>18386.330000000002</v>
      </c>
      <c r="F68" s="29">
        <v>771.15</v>
      </c>
      <c r="G68" s="29">
        <v>1181.06</v>
      </c>
      <c r="H68" s="30">
        <v>0.1246</v>
      </c>
      <c r="I68" s="28">
        <v>-5.79E-2</v>
      </c>
      <c r="J68" s="30">
        <v>4.9700000000000001E-2</v>
      </c>
    </row>
    <row r="69" spans="1:10" ht="15.75">
      <c r="A69" s="27">
        <v>1987</v>
      </c>
      <c r="B69" s="28">
        <v>5.8099999999999999E-2</v>
      </c>
      <c r="C69" s="28">
        <v>5.7200000000000001E-2</v>
      </c>
      <c r="D69" s="28">
        <v>-4.9599999999999998E-2</v>
      </c>
      <c r="E69" s="29">
        <v>19455.080000000002</v>
      </c>
      <c r="F69" s="29">
        <v>815.27</v>
      </c>
      <c r="G69" s="29">
        <v>1122.47</v>
      </c>
      <c r="H69" s="30">
        <v>8.9999999999999998E-4</v>
      </c>
      <c r="I69" s="28">
        <v>0.1077</v>
      </c>
      <c r="J69" s="30">
        <v>5.0700000000000002E-2</v>
      </c>
    </row>
    <row r="70" spans="1:10" ht="15.75">
      <c r="A70" s="27">
        <v>1988</v>
      </c>
      <c r="B70" s="28">
        <v>0.16539999999999999</v>
      </c>
      <c r="C70" s="28">
        <v>6.4500000000000002E-2</v>
      </c>
      <c r="D70" s="28">
        <v>8.2199999999999995E-2</v>
      </c>
      <c r="E70" s="29">
        <v>22672.400000000001</v>
      </c>
      <c r="F70" s="29">
        <v>867.86</v>
      </c>
      <c r="G70" s="29">
        <v>1214.78</v>
      </c>
      <c r="H70" s="30">
        <v>0.1009</v>
      </c>
      <c r="I70" s="28">
        <v>8.3099999999999993E-2</v>
      </c>
      <c r="J70" s="30">
        <v>5.1200000000000002E-2</v>
      </c>
    </row>
    <row r="71" spans="1:10" ht="15.75">
      <c r="A71" s="27">
        <v>1989</v>
      </c>
      <c r="B71" s="28">
        <v>0.31480000000000002</v>
      </c>
      <c r="C71" s="28">
        <v>8.1100000000000005E-2</v>
      </c>
      <c r="D71" s="28">
        <v>0.1769</v>
      </c>
      <c r="E71" s="29">
        <v>29808.58</v>
      </c>
      <c r="F71" s="29">
        <v>938.24</v>
      </c>
      <c r="G71" s="29">
        <v>1429.72</v>
      </c>
      <c r="H71" s="30">
        <v>0.23369999999999999</v>
      </c>
      <c r="I71" s="28">
        <v>0.13780000000000001</v>
      </c>
      <c r="J71" s="30">
        <v>5.2400000000000002E-2</v>
      </c>
    </row>
    <row r="72" spans="1:10" ht="15.75">
      <c r="A72" s="27">
        <v>1990</v>
      </c>
      <c r="B72" s="28">
        <v>-3.0599999999999999E-2</v>
      </c>
      <c r="C72" s="28">
        <v>7.5499999999999998E-2</v>
      </c>
      <c r="D72" s="28">
        <v>6.2399999999999997E-2</v>
      </c>
      <c r="E72" s="29">
        <v>28895.11</v>
      </c>
      <c r="F72" s="29">
        <v>1009.08</v>
      </c>
      <c r="G72" s="29">
        <v>1518.87</v>
      </c>
      <c r="H72" s="30">
        <v>-0.1061</v>
      </c>
      <c r="I72" s="28">
        <v>-9.2999999999999999E-2</v>
      </c>
      <c r="J72" s="30">
        <v>0.05</v>
      </c>
    </row>
    <row r="73" spans="1:10" ht="15.75">
      <c r="A73" s="27">
        <v>1991</v>
      </c>
      <c r="B73" s="28">
        <v>0.30230000000000001</v>
      </c>
      <c r="C73" s="28">
        <v>5.6099999999999997E-2</v>
      </c>
      <c r="D73" s="28">
        <v>0.15</v>
      </c>
      <c r="E73" s="29">
        <v>37631.51</v>
      </c>
      <c r="F73" s="29">
        <v>1065.69</v>
      </c>
      <c r="G73" s="29">
        <v>1746.77</v>
      </c>
      <c r="H73" s="30">
        <v>0.2462</v>
      </c>
      <c r="I73" s="28">
        <v>0.15229999999999999</v>
      </c>
      <c r="J73" s="30">
        <v>5.1400000000000001E-2</v>
      </c>
    </row>
    <row r="74" spans="1:10" ht="15.75">
      <c r="A74" s="27">
        <v>1992</v>
      </c>
      <c r="B74" s="28">
        <v>7.4899999999999994E-2</v>
      </c>
      <c r="C74" s="28">
        <v>3.4099999999999998E-2</v>
      </c>
      <c r="D74" s="28">
        <v>9.3600000000000003E-2</v>
      </c>
      <c r="E74" s="29">
        <v>40451.51</v>
      </c>
      <c r="F74" s="29">
        <v>1101.98</v>
      </c>
      <c r="G74" s="29">
        <v>1910.3</v>
      </c>
      <c r="H74" s="30">
        <v>4.0899999999999999E-2</v>
      </c>
      <c r="I74" s="28">
        <v>-1.8700000000000001E-2</v>
      </c>
      <c r="J74" s="30">
        <v>5.0299999999999997E-2</v>
      </c>
    </row>
    <row r="75" spans="1:10" ht="15.75">
      <c r="A75" s="27">
        <v>1993</v>
      </c>
      <c r="B75" s="28">
        <v>9.9699999999999997E-2</v>
      </c>
      <c r="C75" s="28">
        <v>2.98E-2</v>
      </c>
      <c r="D75" s="28">
        <v>0.1421</v>
      </c>
      <c r="E75" s="29">
        <v>44483.33</v>
      </c>
      <c r="F75" s="29">
        <v>1134.8399999999999</v>
      </c>
      <c r="G75" s="29">
        <v>2181.77</v>
      </c>
      <c r="H75" s="30">
        <v>6.9800000000000001E-2</v>
      </c>
      <c r="I75" s="28">
        <v>-4.24E-2</v>
      </c>
      <c r="J75" s="30">
        <v>4.9000000000000002E-2</v>
      </c>
    </row>
    <row r="76" spans="1:10" ht="15.75">
      <c r="A76" s="27">
        <v>1994</v>
      </c>
      <c r="B76" s="28">
        <v>1.3299999999999999E-2</v>
      </c>
      <c r="C76" s="28">
        <v>3.9899999999999998E-2</v>
      </c>
      <c r="D76" s="28">
        <v>-8.0399999999999999E-2</v>
      </c>
      <c r="E76" s="29">
        <v>45073.14</v>
      </c>
      <c r="F76" s="29">
        <v>1180.07</v>
      </c>
      <c r="G76" s="29">
        <v>2006.43</v>
      </c>
      <c r="H76" s="30">
        <v>-2.6599999999999999E-2</v>
      </c>
      <c r="I76" s="28">
        <v>9.3600000000000003E-2</v>
      </c>
      <c r="J76" s="30">
        <v>4.9700000000000001E-2</v>
      </c>
    </row>
    <row r="77" spans="1:10" ht="15.75">
      <c r="A77" s="27">
        <v>1995</v>
      </c>
      <c r="B77" s="28">
        <v>0.372</v>
      </c>
      <c r="C77" s="28">
        <v>5.5199999999999999E-2</v>
      </c>
      <c r="D77" s="28">
        <v>0.23480000000000001</v>
      </c>
      <c r="E77" s="29">
        <v>61838.19</v>
      </c>
      <c r="F77" s="29">
        <v>1245.1500000000001</v>
      </c>
      <c r="G77" s="29">
        <v>2477.5500000000002</v>
      </c>
      <c r="H77" s="30">
        <v>0.31680000000000003</v>
      </c>
      <c r="I77" s="28">
        <v>0.1371</v>
      </c>
      <c r="J77" s="30">
        <v>5.0799999999999998E-2</v>
      </c>
    </row>
    <row r="78" spans="1:10" ht="15.75">
      <c r="A78" s="27">
        <v>1996</v>
      </c>
      <c r="B78" s="28">
        <v>0.2268</v>
      </c>
      <c r="C78" s="28">
        <v>5.0200000000000002E-2</v>
      </c>
      <c r="D78" s="28">
        <v>1.43E-2</v>
      </c>
      <c r="E78" s="29">
        <v>75863.69</v>
      </c>
      <c r="F78" s="29">
        <v>1307.68</v>
      </c>
      <c r="G78" s="29">
        <v>2512.94</v>
      </c>
      <c r="H78" s="30">
        <v>0.17660000000000001</v>
      </c>
      <c r="I78" s="28">
        <v>0.21249999999999999</v>
      </c>
      <c r="J78" s="30">
        <v>5.2999999999999999E-2</v>
      </c>
    </row>
    <row r="79" spans="1:10" ht="15.75">
      <c r="A79" s="27">
        <v>1997</v>
      </c>
      <c r="B79" s="28">
        <v>0.33100000000000002</v>
      </c>
      <c r="C79" s="28">
        <v>5.0500000000000003E-2</v>
      </c>
      <c r="D79" s="28">
        <v>9.9400000000000002E-2</v>
      </c>
      <c r="E79" s="29">
        <v>100977.34</v>
      </c>
      <c r="F79" s="29">
        <v>1373.76</v>
      </c>
      <c r="G79" s="29">
        <v>2762.71</v>
      </c>
      <c r="H79" s="30">
        <v>0.28050000000000003</v>
      </c>
      <c r="I79" s="28">
        <v>0.2316</v>
      </c>
      <c r="J79" s="30">
        <v>5.5300000000000002E-2</v>
      </c>
    </row>
    <row r="80" spans="1:10" ht="15.75">
      <c r="A80" s="27">
        <v>1998</v>
      </c>
      <c r="B80" s="28">
        <v>0.28339999999999999</v>
      </c>
      <c r="C80" s="28">
        <v>4.7300000000000002E-2</v>
      </c>
      <c r="D80" s="28">
        <v>0.1492</v>
      </c>
      <c r="E80" s="29">
        <v>129592.25</v>
      </c>
      <c r="F80" s="29">
        <v>1438.7</v>
      </c>
      <c r="G80" s="29">
        <v>3174.95</v>
      </c>
      <c r="H80" s="30">
        <v>0.2361</v>
      </c>
      <c r="I80" s="28">
        <v>0.13420000000000001</v>
      </c>
      <c r="J80" s="30">
        <v>5.6300000000000003E-2</v>
      </c>
    </row>
    <row r="81" spans="1:10" ht="15.75">
      <c r="A81" s="27">
        <v>1999</v>
      </c>
      <c r="B81" s="28">
        <v>0.2089</v>
      </c>
      <c r="C81" s="28">
        <v>4.5100000000000001E-2</v>
      </c>
      <c r="D81" s="28">
        <v>-8.2500000000000004E-2</v>
      </c>
      <c r="E81" s="29">
        <v>156658.04999999999</v>
      </c>
      <c r="F81" s="29">
        <v>1503.58</v>
      </c>
      <c r="G81" s="29">
        <v>2912.88</v>
      </c>
      <c r="H81" s="30">
        <v>0.1638</v>
      </c>
      <c r="I81" s="28">
        <v>0.29139999999999999</v>
      </c>
      <c r="J81" s="30">
        <v>5.96E-2</v>
      </c>
    </row>
    <row r="82" spans="1:10" ht="15.75">
      <c r="A82" s="27">
        <v>2000</v>
      </c>
      <c r="B82" s="28">
        <v>-9.0300000000000005E-2</v>
      </c>
      <c r="C82" s="28">
        <v>5.7599999999999998E-2</v>
      </c>
      <c r="D82" s="28">
        <v>0.1666</v>
      </c>
      <c r="E82" s="29">
        <v>142508.98000000001</v>
      </c>
      <c r="F82" s="29">
        <v>1590.23</v>
      </c>
      <c r="G82" s="29">
        <v>3398.03</v>
      </c>
      <c r="H82" s="30">
        <v>-0.1479</v>
      </c>
      <c r="I82" s="28">
        <v>-0.25690000000000002</v>
      </c>
      <c r="J82" s="30">
        <v>5.5100000000000003E-2</v>
      </c>
    </row>
    <row r="83" spans="1:10" ht="15.75">
      <c r="A83" s="27">
        <v>2001</v>
      </c>
      <c r="B83" s="28">
        <v>-0.11849999999999999</v>
      </c>
      <c r="C83" s="28">
        <v>3.6700000000000003E-2</v>
      </c>
      <c r="D83" s="28">
        <v>5.57E-2</v>
      </c>
      <c r="E83" s="29">
        <v>125622.01</v>
      </c>
      <c r="F83" s="29">
        <v>1648.63</v>
      </c>
      <c r="G83" s="29">
        <v>3587.37</v>
      </c>
      <c r="H83" s="30">
        <v>-0.1552</v>
      </c>
      <c r="I83" s="28">
        <v>-0.17419999999999999</v>
      </c>
      <c r="J83" s="30">
        <v>5.1700000000000003E-2</v>
      </c>
    </row>
    <row r="84" spans="1:10" ht="15.75">
      <c r="A84" s="27">
        <v>2002</v>
      </c>
      <c r="B84" s="28">
        <v>-0.21970000000000001</v>
      </c>
      <c r="C84" s="28">
        <v>1.66E-2</v>
      </c>
      <c r="D84" s="28">
        <v>0.1512</v>
      </c>
      <c r="E84" s="29">
        <v>98027.82</v>
      </c>
      <c r="F84" s="29">
        <v>1675.96</v>
      </c>
      <c r="G84" s="29">
        <v>4129.6499999999996</v>
      </c>
      <c r="H84" s="30">
        <v>-0.23619999999999999</v>
      </c>
      <c r="I84" s="28">
        <v>-0.37080000000000002</v>
      </c>
      <c r="J84" s="30">
        <v>4.53E-2</v>
      </c>
    </row>
    <row r="85" spans="1:10" ht="15.75">
      <c r="A85" s="27">
        <v>2003</v>
      </c>
      <c r="B85" s="28">
        <v>0.28360000000000002</v>
      </c>
      <c r="C85" s="28">
        <v>1.03E-2</v>
      </c>
      <c r="D85" s="28">
        <v>3.8E-3</v>
      </c>
      <c r="E85" s="29">
        <v>125824.39</v>
      </c>
      <c r="F85" s="29">
        <v>1693.22</v>
      </c>
      <c r="G85" s="29">
        <v>4145.1499999999996</v>
      </c>
      <c r="H85" s="30">
        <v>0.27329999999999999</v>
      </c>
      <c r="I85" s="28">
        <v>0.27979999999999999</v>
      </c>
      <c r="J85" s="30">
        <v>4.82E-2</v>
      </c>
    </row>
    <row r="86" spans="1:10" ht="15.75">
      <c r="A86" s="27">
        <v>2004</v>
      </c>
      <c r="B86" s="28">
        <v>0.1074</v>
      </c>
      <c r="C86" s="28">
        <v>1.23E-2</v>
      </c>
      <c r="D86" s="28">
        <v>4.4900000000000002E-2</v>
      </c>
      <c r="E86" s="29">
        <v>139341.42000000001</v>
      </c>
      <c r="F86" s="29">
        <v>1714</v>
      </c>
      <c r="G86" s="29">
        <v>4331.3</v>
      </c>
      <c r="H86" s="30">
        <v>9.5200000000000007E-2</v>
      </c>
      <c r="I86" s="28">
        <v>6.25E-2</v>
      </c>
      <c r="J86" s="30">
        <v>4.8399999999999999E-2</v>
      </c>
    </row>
    <row r="87" spans="1:10" ht="15.75">
      <c r="A87" s="27">
        <v>2005</v>
      </c>
      <c r="B87" s="28">
        <v>4.8300000000000003E-2</v>
      </c>
      <c r="C87" s="28">
        <v>3.0099999999999998E-2</v>
      </c>
      <c r="D87" s="28">
        <v>2.87E-2</v>
      </c>
      <c r="E87" s="29">
        <v>146077.85</v>
      </c>
      <c r="F87" s="29">
        <v>1765.59</v>
      </c>
      <c r="G87" s="29">
        <v>4455.5</v>
      </c>
      <c r="H87" s="30">
        <v>1.8200000000000001E-2</v>
      </c>
      <c r="I87" s="28">
        <v>1.9699999999999999E-2</v>
      </c>
      <c r="J87" s="30">
        <v>4.8000000000000001E-2</v>
      </c>
    </row>
    <row r="88" spans="1:10" ht="15.75">
      <c r="A88" s="27">
        <v>2006</v>
      </c>
      <c r="B88" s="28">
        <v>0.15609999999999999</v>
      </c>
      <c r="C88" s="28">
        <v>4.6800000000000001E-2</v>
      </c>
      <c r="D88" s="28">
        <v>1.9599999999999999E-2</v>
      </c>
      <c r="E88" s="29">
        <v>168884.34</v>
      </c>
      <c r="F88" s="29">
        <v>1848.18</v>
      </c>
      <c r="G88" s="29">
        <v>4542.87</v>
      </c>
      <c r="H88" s="30">
        <v>0.1094</v>
      </c>
      <c r="I88" s="28">
        <v>0.13650000000000001</v>
      </c>
      <c r="J88" s="30">
        <v>4.9099999999999998E-2</v>
      </c>
    </row>
    <row r="89" spans="1:10" ht="15.75">
      <c r="A89" s="27">
        <v>2007</v>
      </c>
      <c r="B89" s="28">
        <v>5.4800000000000001E-2</v>
      </c>
      <c r="C89" s="28">
        <v>4.6399999999999997E-2</v>
      </c>
      <c r="D89" s="28">
        <v>0.1021</v>
      </c>
      <c r="E89" s="29">
        <v>178147.20000000001</v>
      </c>
      <c r="F89" s="29">
        <v>1933.98</v>
      </c>
      <c r="G89" s="29">
        <v>5006.6899999999996</v>
      </c>
      <c r="H89" s="30">
        <v>8.3999999999999995E-3</v>
      </c>
      <c r="I89" s="28">
        <v>-4.7300000000000002E-2</v>
      </c>
      <c r="J89" s="30">
        <v>4.7899999999999998E-2</v>
      </c>
    </row>
    <row r="90" spans="1:10" ht="15.75">
      <c r="A90" s="27">
        <v>2008</v>
      </c>
      <c r="B90" s="28">
        <v>-0.36549999999999999</v>
      </c>
      <c r="C90" s="28">
        <v>1.5900000000000001E-2</v>
      </c>
      <c r="D90" s="28">
        <v>0.20100000000000001</v>
      </c>
      <c r="E90" s="29">
        <v>113030.22</v>
      </c>
      <c r="F90" s="29">
        <v>1964.64</v>
      </c>
      <c r="G90" s="29">
        <v>6013.1</v>
      </c>
      <c r="H90" s="30">
        <v>-0.38140000000000002</v>
      </c>
      <c r="I90" s="28">
        <v>-0.5665</v>
      </c>
      <c r="J90" s="30">
        <v>3.8800000000000001E-2</v>
      </c>
    </row>
    <row r="91" spans="1:10" ht="15.75">
      <c r="A91" s="27">
        <v>2009</v>
      </c>
      <c r="B91" s="28">
        <v>0.25940000000000002</v>
      </c>
      <c r="C91" s="28">
        <v>1.4E-3</v>
      </c>
      <c r="D91" s="28">
        <v>-0.11119999999999999</v>
      </c>
      <c r="E91" s="29">
        <v>142344.87</v>
      </c>
      <c r="F91" s="29">
        <v>1967.29</v>
      </c>
      <c r="G91" s="29">
        <v>5344.65</v>
      </c>
      <c r="H91" s="30">
        <v>0.25800000000000001</v>
      </c>
      <c r="I91" s="28">
        <v>0.3705</v>
      </c>
      <c r="J91" s="30">
        <v>4.2900000000000001E-2</v>
      </c>
    </row>
    <row r="92" spans="1:10" ht="15.75">
      <c r="A92" s="27">
        <v>2010</v>
      </c>
      <c r="B92" s="28">
        <v>0.1482</v>
      </c>
      <c r="C92" s="28">
        <v>1.2999999999999999E-3</v>
      </c>
      <c r="D92" s="28">
        <v>8.4599999999999995E-2</v>
      </c>
      <c r="E92" s="29">
        <v>163441.94</v>
      </c>
      <c r="F92" s="29">
        <v>1969.84</v>
      </c>
      <c r="G92" s="29">
        <v>5796.96</v>
      </c>
      <c r="H92" s="30">
        <v>0.1469</v>
      </c>
      <c r="I92" s="28">
        <v>6.3600000000000004E-2</v>
      </c>
      <c r="J92" s="30">
        <v>4.3099999999999999E-2</v>
      </c>
    </row>
    <row r="93" spans="1:10" ht="15.75">
      <c r="A93" s="27">
        <v>2011</v>
      </c>
      <c r="B93" s="28">
        <v>2.1000000000000001E-2</v>
      </c>
      <c r="C93" s="28">
        <v>2.9999999999999997E-4</v>
      </c>
      <c r="D93" s="28">
        <v>0.16039999999999999</v>
      </c>
      <c r="E93" s="29">
        <v>166871.56</v>
      </c>
      <c r="F93" s="29">
        <v>1970.44</v>
      </c>
      <c r="G93" s="29">
        <v>6726.52</v>
      </c>
      <c r="H93" s="30">
        <v>2.07E-2</v>
      </c>
      <c r="I93" s="28">
        <v>-0.1394</v>
      </c>
      <c r="J93" s="30">
        <v>4.1000000000000002E-2</v>
      </c>
    </row>
    <row r="94" spans="1:10" ht="15.75">
      <c r="A94" s="27">
        <v>2012</v>
      </c>
      <c r="B94" s="28">
        <v>0.15890000000000001</v>
      </c>
      <c r="C94" s="28">
        <v>5.0000000000000001E-4</v>
      </c>
      <c r="D94" s="28">
        <v>2.9700000000000001E-2</v>
      </c>
      <c r="E94" s="29">
        <v>193388.43</v>
      </c>
      <c r="F94" s="29">
        <v>1971.42</v>
      </c>
      <c r="G94" s="29">
        <v>6926.4</v>
      </c>
      <c r="H94" s="30">
        <v>0.15840000000000001</v>
      </c>
      <c r="I94" s="28">
        <v>0.12920000000000001</v>
      </c>
      <c r="J94" s="30">
        <v>4.2000000000000003E-2</v>
      </c>
    </row>
    <row r="95" spans="1:10" ht="15.75">
      <c r="A95" s="32">
        <v>2013</v>
      </c>
      <c r="B95" s="33">
        <v>0.32150000000000001</v>
      </c>
      <c r="C95" s="34">
        <v>6.9999999999999999E-4</v>
      </c>
      <c r="D95" s="33">
        <v>-9.0999999999999998E-2</v>
      </c>
      <c r="E95" s="29">
        <v>255553.31</v>
      </c>
      <c r="F95" s="29">
        <v>1972.72</v>
      </c>
      <c r="G95" s="29">
        <v>6295.79</v>
      </c>
      <c r="H95" s="30">
        <v>0.32079999999999997</v>
      </c>
      <c r="I95" s="28">
        <v>0.41249999999999998</v>
      </c>
      <c r="J95" s="30">
        <v>4.6199999999999998E-2</v>
      </c>
    </row>
    <row r="96" spans="1:10" ht="15.75">
      <c r="A96" s="23" t="s">
        <v>54</v>
      </c>
      <c r="B96" s="54">
        <f>STDEV(B10:B95)</f>
        <v>0.20016338717744428</v>
      </c>
      <c r="C96" s="54">
        <f>STDEV(C10:C95)</f>
        <v>3.0570203298070538E-2</v>
      </c>
      <c r="D96" s="54">
        <f>STDEV(D10:D95)</f>
        <v>7.8485637781018885E-2</v>
      </c>
      <c r="E96" s="23"/>
      <c r="F96" s="107" t="s">
        <v>34</v>
      </c>
      <c r="G96" s="107"/>
      <c r="H96" s="107" t="s">
        <v>35</v>
      </c>
      <c r="I96" s="107"/>
      <c r="J96" s="23"/>
    </row>
    <row r="97" spans="1:10" ht="15.75">
      <c r="A97" s="35" t="s">
        <v>36</v>
      </c>
      <c r="B97" s="36"/>
      <c r="C97" s="36"/>
      <c r="D97" s="36"/>
      <c r="E97" s="23"/>
      <c r="F97" s="37" t="s">
        <v>37</v>
      </c>
      <c r="G97" s="38" t="s">
        <v>38</v>
      </c>
      <c r="H97" s="39" t="s">
        <v>37</v>
      </c>
      <c r="I97" s="39" t="s">
        <v>39</v>
      </c>
      <c r="J97" s="23"/>
    </row>
    <row r="98" spans="1:10" ht="15.75">
      <c r="A98" s="40" t="s">
        <v>40</v>
      </c>
      <c r="B98" s="41">
        <v>0.115</v>
      </c>
      <c r="C98" s="41">
        <v>3.5700000000000003E-2</v>
      </c>
      <c r="D98" s="41">
        <v>5.21E-2</v>
      </c>
      <c r="E98" s="23"/>
      <c r="F98" s="42">
        <v>7.9299999999999995E-2</v>
      </c>
      <c r="G98" s="43">
        <v>6.2899999999999998E-2</v>
      </c>
      <c r="H98" s="43">
        <v>2.1899999999999999E-2</v>
      </c>
      <c r="I98" s="43">
        <v>2.3400000000000001E-2</v>
      </c>
      <c r="J98" s="23"/>
    </row>
    <row r="99" spans="1:10" ht="15.75">
      <c r="A99" s="44" t="s">
        <v>41</v>
      </c>
      <c r="B99" s="45">
        <v>0.1129</v>
      </c>
      <c r="C99" s="45">
        <v>5.11E-2</v>
      </c>
      <c r="D99" s="45">
        <v>6.9699999999999998E-2</v>
      </c>
      <c r="E99" s="23"/>
      <c r="F99" s="42">
        <v>6.1800000000000001E-2</v>
      </c>
      <c r="G99" s="43">
        <v>4.3200000000000002E-2</v>
      </c>
      <c r="H99" s="43">
        <v>2.4199999999999999E-2</v>
      </c>
      <c r="I99" s="43">
        <v>2.75E-2</v>
      </c>
      <c r="J99" s="23"/>
    </row>
    <row r="100" spans="1:10" ht="15.75">
      <c r="A100" s="44" t="s">
        <v>42</v>
      </c>
      <c r="B100" s="45">
        <v>9.0999999999999998E-2</v>
      </c>
      <c r="C100" s="45">
        <v>1.5599999999999999E-2</v>
      </c>
      <c r="D100" s="45">
        <v>4.6899999999999997E-2</v>
      </c>
      <c r="E100" s="23"/>
      <c r="F100" s="42">
        <v>7.5499999999999998E-2</v>
      </c>
      <c r="G100" s="43">
        <v>4.41E-2</v>
      </c>
      <c r="H100" s="43">
        <v>6.0199999999999997E-2</v>
      </c>
      <c r="I100" s="43">
        <v>8.6599999999999996E-2</v>
      </c>
      <c r="J100" s="23"/>
    </row>
    <row r="101" spans="1:10" ht="15.75">
      <c r="A101" s="23"/>
      <c r="B101" s="23"/>
      <c r="C101" s="23"/>
      <c r="D101" s="23"/>
      <c r="E101" s="23"/>
      <c r="F101" s="46" t="s">
        <v>34</v>
      </c>
      <c r="G101" s="23"/>
      <c r="H101" s="23"/>
      <c r="I101" s="23"/>
      <c r="J101" s="23"/>
    </row>
    <row r="102" spans="1:10" ht="15.75">
      <c r="A102" s="47" t="s">
        <v>43</v>
      </c>
      <c r="B102" s="23"/>
      <c r="C102" s="23"/>
      <c r="D102" s="23"/>
      <c r="E102" s="23"/>
      <c r="F102" s="48" t="s">
        <v>37</v>
      </c>
      <c r="G102" s="39" t="s">
        <v>38</v>
      </c>
      <c r="H102" s="23"/>
      <c r="I102" s="23"/>
      <c r="J102" s="23"/>
    </row>
    <row r="103" spans="1:10" ht="15.75">
      <c r="A103" s="40" t="s">
        <v>40</v>
      </c>
      <c r="B103" s="41">
        <v>9.5500000000000002E-2</v>
      </c>
      <c r="C103" s="41">
        <v>3.5299999999999998E-2</v>
      </c>
      <c r="D103" s="41">
        <v>4.9299999999999997E-2</v>
      </c>
      <c r="E103" s="23"/>
      <c r="F103" s="42">
        <v>6.0199999999999997E-2</v>
      </c>
      <c r="G103" s="43">
        <v>4.6199999999999998E-2</v>
      </c>
      <c r="H103" s="23"/>
      <c r="I103" s="23"/>
      <c r="J103" s="23"/>
    </row>
    <row r="104" spans="1:10" ht="15.75">
      <c r="A104" s="44" t="s">
        <v>41</v>
      </c>
      <c r="B104" s="45">
        <v>9.8900000000000002E-2</v>
      </c>
      <c r="C104" s="45">
        <v>5.0700000000000002E-2</v>
      </c>
      <c r="D104" s="45">
        <v>6.5600000000000006E-2</v>
      </c>
      <c r="E104" s="23"/>
      <c r="F104" s="42">
        <v>4.8300000000000003E-2</v>
      </c>
      <c r="G104" s="43">
        <v>3.3300000000000003E-2</v>
      </c>
      <c r="H104" s="23"/>
      <c r="I104" s="23"/>
      <c r="J104" s="23"/>
    </row>
    <row r="105" spans="1:10" ht="15.75">
      <c r="A105" s="44" t="s">
        <v>42</v>
      </c>
      <c r="B105" s="45">
        <v>7.3400000000000007E-2</v>
      </c>
      <c r="C105" s="45">
        <v>1.54E-2</v>
      </c>
      <c r="D105" s="45">
        <v>4.2700000000000002E-2</v>
      </c>
      <c r="E105" s="23"/>
      <c r="F105" s="42">
        <v>5.8000000000000003E-2</v>
      </c>
      <c r="G105" s="43">
        <v>3.0700000000000002E-2</v>
      </c>
      <c r="H105" s="23"/>
      <c r="I105" s="23"/>
      <c r="J105" s="23"/>
    </row>
    <row r="107" spans="1:10" ht="18.75">
      <c r="A107" s="21"/>
    </row>
    <row r="108" spans="1:10">
      <c r="A108" s="20"/>
    </row>
    <row r="110" spans="1:10">
      <c r="A110" s="20"/>
    </row>
    <row r="111" spans="1:10">
      <c r="A111" s="22" t="s">
        <v>44</v>
      </c>
    </row>
    <row r="112" spans="1:10" ht="36" customHeight="1">
      <c r="A112" s="49" t="s">
        <v>45</v>
      </c>
    </row>
    <row r="113" spans="1:1" ht="60" customHeight="1">
      <c r="A113" s="50" t="s">
        <v>46</v>
      </c>
    </row>
    <row r="114" spans="1:1" ht="60" customHeight="1">
      <c r="A114" s="50" t="s">
        <v>47</v>
      </c>
    </row>
    <row r="116" spans="1:1" ht="112.5" customHeight="1">
      <c r="A116" s="21" t="s">
        <v>48</v>
      </c>
    </row>
    <row r="118" spans="1:1" ht="93.75" customHeight="1">
      <c r="A118" s="21" t="s">
        <v>49</v>
      </c>
    </row>
  </sheetData>
  <mergeCells count="4">
    <mergeCell ref="B8:D8"/>
    <mergeCell ref="E8:G8"/>
    <mergeCell ref="F96:G96"/>
    <mergeCell ref="H96:I96"/>
  </mergeCells>
  <hyperlinks>
    <hyperlink ref="A111" r:id="rId1" location="_msoanchor_1" display="http://pages.stern.nyu.edu/~adamodar/New_Home_Page/datafile/histretSP.html - _msoanchor_1"/>
    <hyperlink ref="A6" r:id="rId2" display="http://www.stern.nyu.edu/~adamodar/pc/datasets/histretSP.xls"/>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AVG vx GEOM</vt:lpstr>
      <vt:lpstr>Graphed</vt:lpstr>
      <vt:lpstr>NYU data</vt:lpstr>
      <vt:lpstr>'NYU data'!_msocom_1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2014-11-08T16:35:16Z</dcterms:created>
  <dcterms:modified xsi:type="dcterms:W3CDTF">2015-04-21T19:55:31Z</dcterms:modified>
</cp:coreProperties>
</file>